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2" windowHeight="10752" activeTab="0"/>
  </bookViews>
  <sheets>
    <sheet name="指标分析" sheetId="1" r:id="rId1"/>
    <sheet name="概况" sheetId="2" r:id="rId2"/>
    <sheet name="人工" sheetId="3" r:id="rId3"/>
  </sheets>
  <definedNames>
    <definedName name="_xlnm.Print_Area" localSheetId="1">'概况'!$A$1:$F$16</definedName>
    <definedName name="_xlnm.Print_Area" localSheetId="0">'指标分析'!$A$1:$L$13</definedName>
  </definedNames>
  <calcPr fullCalcOnLoad="1"/>
</workbook>
</file>

<file path=xl/sharedStrings.xml><?xml version="1.0" encoding="utf-8"?>
<sst xmlns="http://schemas.openxmlformats.org/spreadsheetml/2006/main" count="119" uniqueCount="101">
  <si>
    <t>某住宅楼工程造价指标分析</t>
  </si>
  <si>
    <t>费  用</t>
  </si>
  <si>
    <t>造  价</t>
  </si>
  <si>
    <t>措施费</t>
  </si>
  <si>
    <t>规费</t>
  </si>
  <si>
    <t>税金</t>
  </si>
  <si>
    <t>项目  单位</t>
  </si>
  <si>
    <t>元</t>
  </si>
  <si>
    <r>
      <t>元/m</t>
    </r>
    <r>
      <rPr>
        <vertAlign val="superscript"/>
        <sz val="9"/>
        <rFont val="宋体"/>
        <family val="0"/>
      </rPr>
      <t>2</t>
    </r>
  </si>
  <si>
    <t>总计(a+b)</t>
  </si>
  <si>
    <t>b、小计</t>
  </si>
  <si>
    <t>表1  工程概况</t>
  </si>
  <si>
    <t>结构类型</t>
  </si>
  <si>
    <t>层数</t>
  </si>
  <si>
    <t>层高</t>
  </si>
  <si>
    <t>檐高</t>
  </si>
  <si>
    <t>建筑面积</t>
  </si>
  <si>
    <t>基础类型、材料及标号</t>
  </si>
  <si>
    <t>墙体类型、材料及标号</t>
  </si>
  <si>
    <t>屋面防水保温</t>
  </si>
  <si>
    <t>墙体保温隔热</t>
  </si>
  <si>
    <t>楼地面做法</t>
  </si>
  <si>
    <t>门窗</t>
  </si>
  <si>
    <t>外装饰做法</t>
  </si>
  <si>
    <t>内装饰做法</t>
  </si>
  <si>
    <t>采暖通风（含空调）</t>
  </si>
  <si>
    <t>电梯种类数量</t>
  </si>
  <si>
    <t>给水排水</t>
  </si>
  <si>
    <t>送配电、动力及照明</t>
  </si>
  <si>
    <t>弱电（含电话、网络、可视对讲等）</t>
  </si>
  <si>
    <t>燃气</t>
  </si>
  <si>
    <t>消防（含自动报警、水灭火气体灭火系统等）</t>
  </si>
  <si>
    <t xml:space="preserve">某住宅楼工程造价指标分析 </t>
  </si>
  <si>
    <t>表3：建筑工程项目人工、主要材料、机械消耗数量及单价分析表</t>
  </si>
  <si>
    <t>序号</t>
  </si>
  <si>
    <t>名 称</t>
  </si>
  <si>
    <t>单位</t>
  </si>
  <si>
    <t>总消耗量</t>
  </si>
  <si>
    <t>每百平方米消耗量</t>
  </si>
  <si>
    <t>工日</t>
  </si>
  <si>
    <t>结算单价(元）</t>
  </si>
  <si>
    <t>2.9m</t>
  </si>
  <si>
    <t>人工费</t>
  </si>
  <si>
    <t>材料费</t>
  </si>
  <si>
    <t>机械费</t>
  </si>
  <si>
    <t>企业管理费</t>
  </si>
  <si>
    <t>利润</t>
  </si>
  <si>
    <r>
      <t>建筑工程(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</si>
  <si>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r>
      <t>装饰工程(</t>
    </r>
    <r>
      <rPr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</si>
  <si>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安装工程(</t>
    </r>
    <r>
      <rPr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</si>
  <si>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 xml:space="preserve">a、总包小计    </t>
    </r>
    <r>
      <rPr>
        <sz val="8"/>
        <rFont val="宋体"/>
        <family val="0"/>
      </rPr>
      <t>（1）+（2）+（3）</t>
    </r>
  </si>
  <si>
    <t>专业分包工程</t>
  </si>
  <si>
    <t>消防工程</t>
  </si>
  <si>
    <t>电梯安装</t>
  </si>
  <si>
    <t>智能化工程</t>
  </si>
  <si>
    <t>综合工日(土建)</t>
  </si>
  <si>
    <t>综合工日(装饰)</t>
  </si>
  <si>
    <t>综合工日(安装)</t>
  </si>
  <si>
    <t>t</t>
  </si>
  <si>
    <t>竹胶板</t>
  </si>
  <si>
    <t>挤塑板</t>
  </si>
  <si>
    <t>JS复合防水涂料</t>
  </si>
  <si>
    <t>kg</t>
  </si>
  <si>
    <t>m</t>
  </si>
  <si>
    <t>开竣工日期：2015.1-2017.2</t>
  </si>
  <si>
    <t>剪力墙结构</t>
  </si>
  <si>
    <r>
      <t>地上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层，地下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层</t>
    </r>
  </si>
  <si>
    <t>84.7m</t>
  </si>
  <si>
    <r>
      <t>30488.37m</t>
    </r>
    <r>
      <rPr>
        <vertAlign val="superscript"/>
        <sz val="10"/>
        <rFont val="宋体"/>
        <family val="0"/>
      </rPr>
      <t>2</t>
    </r>
  </si>
  <si>
    <t>桩基础</t>
  </si>
  <si>
    <t>加气砼砌块墙，M5.0混合砂浆</t>
  </si>
  <si>
    <t>3+3厚SBS二道；70厚挤塑板保温</t>
  </si>
  <si>
    <t xml:space="preserve">60厚聚苯板保温
</t>
  </si>
  <si>
    <t>50厚C15细石砼填充层随打随抹</t>
  </si>
  <si>
    <t>外窗为塑钢窗，内门为钢质防盗门、胶合板门</t>
  </si>
  <si>
    <t>外墙面砖与真石漆涂料</t>
  </si>
  <si>
    <t>大堂、侯梯厅墙面为面砖墙地面，其余墙面为刮腻子乳胶漆</t>
  </si>
  <si>
    <t>地暖</t>
  </si>
  <si>
    <t>3部客梯，3部消防及无障碍电梯</t>
  </si>
  <si>
    <t>PPR塑料给水管，UPVC塑料排水管。</t>
  </si>
  <si>
    <t>送配电采用电缆引入，焊接钢管及阻燃刚性塑料管穿线，WDZ-BYJ(F)铜芯线进户。</t>
  </si>
  <si>
    <t>焊接钢管及阻燃刚性塑料管预埋，专业公司穿线。</t>
  </si>
  <si>
    <t>DN25、DN32、100镀锌钢管，SC管。</t>
  </si>
  <si>
    <t>无缝钢管。</t>
  </si>
  <si>
    <t>预拌砂浆</t>
  </si>
  <si>
    <t>钢材</t>
  </si>
  <si>
    <t>商品混凝土</t>
  </si>
  <si>
    <r>
      <t>m</t>
    </r>
    <r>
      <rPr>
        <vertAlign val="superscript"/>
        <sz val="9"/>
        <rFont val="宋体"/>
        <family val="0"/>
      </rPr>
      <t>3</t>
    </r>
  </si>
  <si>
    <r>
      <t>m</t>
    </r>
    <r>
      <rPr>
        <vertAlign val="superscript"/>
        <sz val="10"/>
        <rFont val="宋体"/>
        <family val="0"/>
      </rPr>
      <t>2</t>
    </r>
  </si>
  <si>
    <t>SBS防水卷材</t>
  </si>
  <si>
    <t>电线</t>
  </si>
  <si>
    <t>电气管</t>
  </si>
  <si>
    <t>电缆</t>
  </si>
  <si>
    <t>给、排水管</t>
  </si>
  <si>
    <t>暖气管</t>
  </si>
  <si>
    <t>2.25-3.42</t>
  </si>
  <si>
    <t>0.32-66.33</t>
  </si>
  <si>
    <t>37.6-339.6</t>
  </si>
  <si>
    <t>2.42-128.1</t>
  </si>
  <si>
    <t>13.44-204.34</t>
  </si>
  <si>
    <t>表2：建筑工程造价分析表                     建筑面积：30488.37㎡                          结算期：2017.5.15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</si>
</sst>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19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63"/>
      <name val="黑体"/>
      <family val="3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3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7" fontId="2" fillId="0" borderId="1" xfId="19" applyNumberFormat="1" applyFont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7" xfId="19" applyFont="1" applyBorder="1" applyAlignment="1">
      <alignment horizontal="center" vertical="center" wrapText="1"/>
      <protection/>
    </xf>
    <xf numFmtId="0" fontId="2" fillId="0" borderId="8" xfId="19" applyFont="1" applyBorder="1" applyAlignment="1">
      <alignment horizontal="center" vertical="center" wrapText="1"/>
      <protection/>
    </xf>
    <xf numFmtId="0" fontId="1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176" fontId="3" fillId="4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7" fontId="2" fillId="0" borderId="12" xfId="0" applyNumberFormat="1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常规 2" xfId="16"/>
    <cellStyle name="常规 2 2" xfId="17"/>
    <cellStyle name="常规 4" xfId="18"/>
    <cellStyle name="常规_Sheet1_12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workbookViewId="0" topLeftCell="A1">
      <selection activeCell="I3" sqref="I3"/>
    </sheetView>
  </sheetViews>
  <sheetFormatPr defaultColWidth="9.00390625" defaultRowHeight="14.25"/>
  <cols>
    <col min="1" max="1" width="3.375" style="1" customWidth="1"/>
    <col min="2" max="2" width="9.00390625" style="1" customWidth="1"/>
    <col min="3" max="3" width="12.25390625" style="1" customWidth="1"/>
    <col min="4" max="4" width="7.25390625" style="1" customWidth="1"/>
    <col min="5" max="5" width="5.875" style="1" customWidth="1"/>
    <col min="6" max="6" width="7.00390625" style="1" customWidth="1"/>
    <col min="7" max="9" width="6.50390625" style="1" customWidth="1"/>
    <col min="10" max="10" width="6.125" style="1" customWidth="1"/>
    <col min="11" max="11" width="6.50390625" style="20" customWidth="1"/>
    <col min="12" max="12" width="6.00390625" style="1" customWidth="1"/>
    <col min="13" max="13" width="9.875" style="1" hidden="1" customWidth="1"/>
    <col min="14" max="14" width="14.25390625" style="1" hidden="1" customWidth="1"/>
    <col min="15" max="15" width="9.875" style="1" hidden="1" customWidth="1"/>
    <col min="16" max="16" width="9.00390625" style="1" hidden="1" customWidth="1"/>
    <col min="17" max="17" width="9.375" style="1" hidden="1" customWidth="1"/>
    <col min="18" max="16384" width="9.00390625" style="1" customWidth="1"/>
  </cols>
  <sheetData>
    <row r="1" spans="1:12" ht="33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24" customHeight="1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45" customHeight="1">
      <c r="A3" s="46" t="s">
        <v>1</v>
      </c>
      <c r="B3" s="46"/>
      <c r="C3" s="46" t="s">
        <v>2</v>
      </c>
      <c r="D3" s="46"/>
      <c r="E3" s="3" t="s">
        <v>42</v>
      </c>
      <c r="F3" s="3" t="s">
        <v>43</v>
      </c>
      <c r="G3" s="17" t="s">
        <v>44</v>
      </c>
      <c r="H3" s="3" t="s">
        <v>3</v>
      </c>
      <c r="I3" s="3" t="s">
        <v>4</v>
      </c>
      <c r="J3" s="2" t="s">
        <v>45</v>
      </c>
      <c r="K3" s="18" t="s">
        <v>46</v>
      </c>
      <c r="L3" s="2" t="s">
        <v>5</v>
      </c>
    </row>
    <row r="4" spans="1:12" ht="37.5" customHeight="1">
      <c r="A4" s="46" t="s">
        <v>6</v>
      </c>
      <c r="B4" s="46"/>
      <c r="C4" s="2" t="s">
        <v>7</v>
      </c>
      <c r="D4" s="4" t="s">
        <v>8</v>
      </c>
      <c r="E4" s="4" t="s">
        <v>8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8</v>
      </c>
      <c r="K4" s="4" t="s">
        <v>8</v>
      </c>
      <c r="L4" s="4" t="s">
        <v>8</v>
      </c>
    </row>
    <row r="5" spans="1:15" ht="37.5" customHeight="1">
      <c r="A5" s="46" t="s">
        <v>9</v>
      </c>
      <c r="B5" s="46"/>
      <c r="C5" s="14">
        <v>64847307.8</v>
      </c>
      <c r="D5" s="15">
        <f>D9+D13</f>
        <v>2126.9522706527114</v>
      </c>
      <c r="E5" s="16"/>
      <c r="F5" s="16"/>
      <c r="G5" s="16"/>
      <c r="H5" s="16"/>
      <c r="I5" s="16"/>
      <c r="J5" s="16"/>
      <c r="K5" s="19"/>
      <c r="L5" s="16"/>
      <c r="M5" s="20"/>
      <c r="O5" s="1">
        <v>30488.37</v>
      </c>
    </row>
    <row r="6" spans="1:15" ht="37.5" customHeight="1">
      <c r="A6" s="46" t="s">
        <v>47</v>
      </c>
      <c r="B6" s="46"/>
      <c r="C6" s="14">
        <v>37473241.99</v>
      </c>
      <c r="D6" s="15">
        <f>C6/O5</f>
        <v>1229.0995546826546</v>
      </c>
      <c r="E6" s="15">
        <f>4.41+176.28</f>
        <v>180.69</v>
      </c>
      <c r="F6" s="15">
        <f>19.02+460.2-29.77</f>
        <v>449.45</v>
      </c>
      <c r="G6" s="15">
        <f>6.43+12.1</f>
        <v>18.53</v>
      </c>
      <c r="H6" s="15">
        <f>0.94+445.38</f>
        <v>446.32</v>
      </c>
      <c r="I6" s="15">
        <f>2.03+70.38</f>
        <v>72.41</v>
      </c>
      <c r="J6" s="15">
        <f>0.82+11.12</f>
        <v>11.94</v>
      </c>
      <c r="K6" s="15">
        <f>0.51+6.91</f>
        <v>7.42</v>
      </c>
      <c r="L6" s="15">
        <f>1.19+41.15</f>
        <v>42.339999999999996</v>
      </c>
      <c r="M6" s="20">
        <f>SUM(E6:L6)</f>
        <v>1229.1000000000001</v>
      </c>
      <c r="N6" s="20">
        <f>M6-D6</f>
        <v>0.00044531734556585434</v>
      </c>
      <c r="O6" s="1">
        <v>30488.37</v>
      </c>
    </row>
    <row r="7" spans="1:15" ht="37.5" customHeight="1">
      <c r="A7" s="46" t="s">
        <v>48</v>
      </c>
      <c r="B7" s="46"/>
      <c r="C7" s="15">
        <v>14849178.26</v>
      </c>
      <c r="D7" s="15">
        <f>C7/O6</f>
        <v>487.04401908006236</v>
      </c>
      <c r="E7" s="4">
        <f>161.3-11.69</f>
        <v>149.61</v>
      </c>
      <c r="F7" s="4">
        <v>251.62</v>
      </c>
      <c r="G7" s="4">
        <v>3.79</v>
      </c>
      <c r="H7" s="2">
        <v>30.04</v>
      </c>
      <c r="I7" s="4">
        <v>31.74</v>
      </c>
      <c r="J7" s="2">
        <v>2.61</v>
      </c>
      <c r="K7" s="18">
        <v>0.86</v>
      </c>
      <c r="L7" s="2">
        <v>16.77</v>
      </c>
      <c r="M7" s="20">
        <f>SUM(E7:L7)</f>
        <v>487.0400000000001</v>
      </c>
      <c r="N7" s="20">
        <f>M7-D7</f>
        <v>-0.004019080062278135</v>
      </c>
      <c r="O7" s="1">
        <v>30488.37</v>
      </c>
    </row>
    <row r="8" spans="1:15" ht="37.5" customHeight="1">
      <c r="A8" s="46" t="s">
        <v>49</v>
      </c>
      <c r="B8" s="46"/>
      <c r="C8" s="15">
        <v>9651517.72</v>
      </c>
      <c r="D8" s="15">
        <f>C8/O7</f>
        <v>316.5639133873015</v>
      </c>
      <c r="E8" s="4">
        <v>63.08</v>
      </c>
      <c r="F8" s="4">
        <f>127.49+44.53</f>
        <v>172.01999999999998</v>
      </c>
      <c r="G8" s="4">
        <v>1.9</v>
      </c>
      <c r="H8" s="4">
        <v>9.45</v>
      </c>
      <c r="I8" s="4">
        <v>22.96</v>
      </c>
      <c r="J8" s="2">
        <v>22.96</v>
      </c>
      <c r="K8" s="18">
        <v>13.29</v>
      </c>
      <c r="L8" s="2">
        <v>10.9</v>
      </c>
      <c r="M8" s="20">
        <f>SUM(E8:L8)</f>
        <v>316.55999999999995</v>
      </c>
      <c r="N8" s="20">
        <f>M8-D8</f>
        <v>-0.003913387301565763</v>
      </c>
      <c r="O8" s="1">
        <v>30488.37</v>
      </c>
    </row>
    <row r="9" spans="1:15" ht="37.5" customHeight="1">
      <c r="A9" s="46" t="s">
        <v>50</v>
      </c>
      <c r="B9" s="46"/>
      <c r="C9" s="15">
        <f>SUM(C6:C8)</f>
        <v>61973937.97</v>
      </c>
      <c r="D9" s="15">
        <f>SUM(D6:D8)</f>
        <v>2032.7074871500183</v>
      </c>
      <c r="E9" s="15"/>
      <c r="F9" s="15"/>
      <c r="G9" s="15"/>
      <c r="H9" s="15"/>
      <c r="I9" s="15"/>
      <c r="J9" s="15"/>
      <c r="K9" s="15"/>
      <c r="L9" s="15"/>
      <c r="M9" s="20">
        <f>SUM(E9:L9)</f>
        <v>0</v>
      </c>
      <c r="N9" s="20">
        <f>M9-D9</f>
        <v>-2032.7074871500183</v>
      </c>
      <c r="O9" s="1">
        <v>30488.37</v>
      </c>
    </row>
    <row r="10" spans="1:15" ht="37.5" customHeight="1">
      <c r="A10" s="46" t="s">
        <v>51</v>
      </c>
      <c r="B10" s="2" t="s">
        <v>52</v>
      </c>
      <c r="C10" s="21">
        <v>2104002.41</v>
      </c>
      <c r="D10" s="21">
        <f>C10/O5</f>
        <v>69.00999987864226</v>
      </c>
      <c r="E10" s="2"/>
      <c r="F10" s="2"/>
      <c r="G10" s="2"/>
      <c r="H10" s="2"/>
      <c r="I10" s="2"/>
      <c r="J10" s="16"/>
      <c r="K10" s="19"/>
      <c r="L10" s="16"/>
      <c r="O10" s="1">
        <v>30488.37</v>
      </c>
    </row>
    <row r="11" spans="1:15" ht="37.5" customHeight="1">
      <c r="A11" s="46"/>
      <c r="B11" s="2" t="s">
        <v>53</v>
      </c>
      <c r="C11" s="21">
        <v>474240</v>
      </c>
      <c r="D11" s="21">
        <f>C11/O6</f>
        <v>15.554783676529773</v>
      </c>
      <c r="E11" s="2"/>
      <c r="F11" s="2"/>
      <c r="G11" s="2"/>
      <c r="H11" s="2"/>
      <c r="I11" s="2"/>
      <c r="J11" s="16"/>
      <c r="K11" s="19"/>
      <c r="L11" s="16"/>
      <c r="O11" s="1">
        <v>30488.37</v>
      </c>
    </row>
    <row r="12" spans="1:15" ht="37.5" customHeight="1">
      <c r="A12" s="46"/>
      <c r="B12" s="2" t="s">
        <v>54</v>
      </c>
      <c r="C12" s="21">
        <v>295127.42</v>
      </c>
      <c r="D12" s="21">
        <f>C12/O7</f>
        <v>9.679999947520972</v>
      </c>
      <c r="E12" s="2"/>
      <c r="F12" s="2"/>
      <c r="G12" s="2"/>
      <c r="H12" s="2"/>
      <c r="I12" s="2"/>
      <c r="J12" s="16"/>
      <c r="K12" s="19"/>
      <c r="L12" s="16"/>
      <c r="O12" s="1">
        <v>30488.37</v>
      </c>
    </row>
    <row r="13" spans="1:12" ht="37.5" customHeight="1">
      <c r="A13" s="46"/>
      <c r="B13" s="2" t="s">
        <v>10</v>
      </c>
      <c r="C13" s="21">
        <f>SUM(C10:C12)</f>
        <v>2873369.83</v>
      </c>
      <c r="D13" s="21">
        <f>SUM(D10:D12)</f>
        <v>94.244783502693</v>
      </c>
      <c r="E13" s="2"/>
      <c r="F13" s="2"/>
      <c r="G13" s="2"/>
      <c r="H13" s="2"/>
      <c r="I13" s="2"/>
      <c r="J13" s="16"/>
      <c r="K13" s="19"/>
      <c r="L13" s="16"/>
    </row>
  </sheetData>
  <mergeCells count="11">
    <mergeCell ref="A3:B3"/>
    <mergeCell ref="C3:D3"/>
    <mergeCell ref="A1:L1"/>
    <mergeCell ref="A2:L2"/>
    <mergeCell ref="A10:A13"/>
    <mergeCell ref="A8:B8"/>
    <mergeCell ref="A9:B9"/>
    <mergeCell ref="A4:B4"/>
    <mergeCell ref="A5:B5"/>
    <mergeCell ref="A6:B6"/>
    <mergeCell ref="A7:B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13.25390625" style="1" customWidth="1"/>
    <col min="2" max="2" width="14.625" style="1" customWidth="1"/>
    <col min="3" max="3" width="13.75390625" style="1" customWidth="1"/>
    <col min="4" max="4" width="12.25390625" style="1" customWidth="1"/>
    <col min="5" max="5" width="11.00390625" style="1" customWidth="1"/>
    <col min="6" max="6" width="16.00390625" style="1" customWidth="1"/>
    <col min="7" max="16384" width="9.00390625" style="1" customWidth="1"/>
  </cols>
  <sheetData>
    <row r="1" spans="1:19" ht="39.75" customHeight="1">
      <c r="A1" s="49" t="s">
        <v>0</v>
      </c>
      <c r="B1" s="49"/>
      <c r="C1" s="49"/>
      <c r="D1" s="49"/>
      <c r="E1" s="49"/>
      <c r="F1" s="4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7.25" customHeight="1">
      <c r="A2" s="50" t="s">
        <v>11</v>
      </c>
      <c r="B2" s="50"/>
      <c r="C2" s="33"/>
      <c r="D2" s="33"/>
      <c r="E2" s="33"/>
      <c r="F2" s="3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s="34" customFormat="1" ht="24.75" customHeight="1">
      <c r="A3" s="51" t="s">
        <v>64</v>
      </c>
      <c r="B3" s="51"/>
      <c r="C3" s="5" t="s">
        <v>12</v>
      </c>
      <c r="D3" s="5" t="s">
        <v>65</v>
      </c>
      <c r="E3" s="5" t="s">
        <v>13</v>
      </c>
      <c r="F3" s="30" t="s">
        <v>66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s="34" customFormat="1" ht="27" customHeight="1">
      <c r="A4" s="5" t="s">
        <v>14</v>
      </c>
      <c r="B4" s="5" t="s">
        <v>41</v>
      </c>
      <c r="C4" s="5" t="s">
        <v>15</v>
      </c>
      <c r="D4" s="5" t="s">
        <v>67</v>
      </c>
      <c r="E4" s="5" t="s">
        <v>16</v>
      </c>
      <c r="F4" s="6" t="s">
        <v>68</v>
      </c>
      <c r="I4" s="32"/>
      <c r="J4" s="32"/>
      <c r="K4" s="50"/>
      <c r="L4" s="50"/>
      <c r="M4" s="50"/>
      <c r="N4" s="50"/>
      <c r="O4" s="50"/>
      <c r="P4" s="50"/>
      <c r="Q4" s="32"/>
      <c r="R4" s="50"/>
      <c r="S4" s="50"/>
    </row>
    <row r="5" spans="1:19" s="34" customFormat="1" ht="27" customHeight="1">
      <c r="A5" s="5" t="s">
        <v>17</v>
      </c>
      <c r="B5" s="51" t="s">
        <v>69</v>
      </c>
      <c r="C5" s="51"/>
      <c r="D5" s="51"/>
      <c r="E5" s="51"/>
      <c r="F5" s="51"/>
      <c r="I5" s="32"/>
      <c r="J5" s="50"/>
      <c r="K5" s="50"/>
      <c r="L5" s="50"/>
      <c r="M5" s="50"/>
      <c r="N5" s="50"/>
      <c r="O5" s="50"/>
      <c r="P5" s="50"/>
      <c r="Q5" s="50"/>
      <c r="R5" s="50"/>
      <c r="S5" s="32"/>
    </row>
    <row r="6" spans="1:19" s="34" customFormat="1" ht="27" customHeight="1">
      <c r="A6" s="5" t="s">
        <v>18</v>
      </c>
      <c r="B6" s="52" t="s">
        <v>70</v>
      </c>
      <c r="C6" s="53"/>
      <c r="D6" s="53"/>
      <c r="E6" s="53"/>
      <c r="F6" s="54"/>
      <c r="I6" s="32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34" customFormat="1" ht="72" customHeight="1">
      <c r="A7" s="5" t="s">
        <v>19</v>
      </c>
      <c r="B7" s="51" t="s">
        <v>71</v>
      </c>
      <c r="C7" s="51"/>
      <c r="D7" s="5" t="s">
        <v>20</v>
      </c>
      <c r="E7" s="51" t="s">
        <v>72</v>
      </c>
      <c r="F7" s="51"/>
      <c r="I7" s="32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34" customFormat="1" ht="38.25" customHeight="1">
      <c r="A8" s="5" t="s">
        <v>21</v>
      </c>
      <c r="B8" s="51" t="s">
        <v>73</v>
      </c>
      <c r="C8" s="51"/>
      <c r="D8" s="5" t="s">
        <v>22</v>
      </c>
      <c r="E8" s="51" t="s">
        <v>74</v>
      </c>
      <c r="F8" s="5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s="34" customFormat="1" ht="44.25" customHeight="1">
      <c r="A9" s="5" t="s">
        <v>23</v>
      </c>
      <c r="B9" s="51" t="s">
        <v>75</v>
      </c>
      <c r="C9" s="51"/>
      <c r="D9" s="5" t="s">
        <v>24</v>
      </c>
      <c r="E9" s="51" t="s">
        <v>76</v>
      </c>
      <c r="F9" s="5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s="34" customFormat="1" ht="39" customHeight="1">
      <c r="A10" s="5" t="s">
        <v>25</v>
      </c>
      <c r="B10" s="51" t="s">
        <v>77</v>
      </c>
      <c r="C10" s="51"/>
      <c r="D10" s="5" t="s">
        <v>26</v>
      </c>
      <c r="E10" s="51" t="s">
        <v>78</v>
      </c>
      <c r="F10" s="51"/>
      <c r="I10" s="32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34" customFormat="1" ht="39" customHeight="1">
      <c r="A11" s="5" t="s">
        <v>27</v>
      </c>
      <c r="B11" s="52" t="s">
        <v>79</v>
      </c>
      <c r="C11" s="53"/>
      <c r="D11" s="53"/>
      <c r="E11" s="53"/>
      <c r="F11" s="54"/>
      <c r="I11" s="32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34" customFormat="1" ht="46.5" customHeight="1">
      <c r="A12" s="5" t="s">
        <v>28</v>
      </c>
      <c r="B12" s="52" t="s">
        <v>80</v>
      </c>
      <c r="C12" s="53"/>
      <c r="D12" s="53"/>
      <c r="E12" s="53"/>
      <c r="F12" s="54"/>
      <c r="I12" s="32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s="34" customFormat="1" ht="45.75" customHeight="1">
      <c r="A13" s="5" t="s">
        <v>29</v>
      </c>
      <c r="B13" s="52" t="s">
        <v>81</v>
      </c>
      <c r="C13" s="53"/>
      <c r="D13" s="53"/>
      <c r="E13" s="53"/>
      <c r="F13" s="54"/>
      <c r="I13" s="32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34" customFormat="1" ht="23.25" customHeight="1">
      <c r="A14" s="5" t="s">
        <v>30</v>
      </c>
      <c r="B14" s="51" t="s">
        <v>83</v>
      </c>
      <c r="C14" s="51"/>
      <c r="D14" s="51"/>
      <c r="E14" s="51"/>
      <c r="F14" s="51"/>
      <c r="I14" s="32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s="34" customFormat="1" ht="46.5" customHeight="1">
      <c r="A15" s="5" t="s">
        <v>31</v>
      </c>
      <c r="B15" s="52" t="s">
        <v>82</v>
      </c>
      <c r="C15" s="53"/>
      <c r="D15" s="53"/>
      <c r="E15" s="53"/>
      <c r="F15" s="54"/>
      <c r="I15" s="32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5">
      <c r="A16" s="55"/>
      <c r="B16" s="55"/>
      <c r="C16" s="55"/>
      <c r="D16" s="55"/>
      <c r="E16" s="55"/>
      <c r="F16" s="55"/>
      <c r="I16" s="35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9:19" ht="15"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9:19" ht="15">
      <c r="I18" s="37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9:19" ht="15"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</sheetData>
  <mergeCells count="46">
    <mergeCell ref="B15:F15"/>
    <mergeCell ref="J15:S15"/>
    <mergeCell ref="A16:F16"/>
    <mergeCell ref="J16:S16"/>
    <mergeCell ref="B13:F13"/>
    <mergeCell ref="J13:S13"/>
    <mergeCell ref="B14:F14"/>
    <mergeCell ref="J14:S14"/>
    <mergeCell ref="B12:F12"/>
    <mergeCell ref="J12:L12"/>
    <mergeCell ref="M12:P12"/>
    <mergeCell ref="Q12:S12"/>
    <mergeCell ref="Q10:S10"/>
    <mergeCell ref="B11:F11"/>
    <mergeCell ref="J11:L11"/>
    <mergeCell ref="M11:P11"/>
    <mergeCell ref="Q11:S11"/>
    <mergeCell ref="B10:C10"/>
    <mergeCell ref="E10:F10"/>
    <mergeCell ref="J10:L10"/>
    <mergeCell ref="M10:P10"/>
    <mergeCell ref="M8:P8"/>
    <mergeCell ref="Q8:S9"/>
    <mergeCell ref="B9:C9"/>
    <mergeCell ref="E9:F9"/>
    <mergeCell ref="M9:P9"/>
    <mergeCell ref="B8:C8"/>
    <mergeCell ref="E8:F8"/>
    <mergeCell ref="I8:I9"/>
    <mergeCell ref="J8:L9"/>
    <mergeCell ref="B6:F6"/>
    <mergeCell ref="J6:S6"/>
    <mergeCell ref="B7:C7"/>
    <mergeCell ref="E7:F7"/>
    <mergeCell ref="J7:S7"/>
    <mergeCell ref="O4:P4"/>
    <mergeCell ref="R4:S4"/>
    <mergeCell ref="B5:F5"/>
    <mergeCell ref="J5:K5"/>
    <mergeCell ref="L5:M5"/>
    <mergeCell ref="N5:O5"/>
    <mergeCell ref="P5:R5"/>
    <mergeCell ref="A1:F1"/>
    <mergeCell ref="A2:B2"/>
    <mergeCell ref="A3:B3"/>
    <mergeCell ref="K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18"/>
  <sheetViews>
    <sheetView view="pageBreakPreview" zoomScaleSheetLayoutView="100" workbookViewId="0" topLeftCell="A1">
      <selection activeCell="A2" sqref="A2:F2"/>
    </sheetView>
  </sheetViews>
  <sheetFormatPr defaultColWidth="0" defaultRowHeight="14.25"/>
  <cols>
    <col min="1" max="1" width="5.75390625" style="25" customWidth="1"/>
    <col min="2" max="2" width="16.25390625" style="25" customWidth="1"/>
    <col min="3" max="3" width="8.625" style="25" customWidth="1"/>
    <col min="4" max="4" width="15.50390625" style="11" customWidth="1"/>
    <col min="5" max="5" width="15.50390625" style="12" customWidth="1"/>
    <col min="6" max="6" width="15.50390625" style="13" customWidth="1"/>
    <col min="7" max="7" width="13.125" style="25" customWidth="1"/>
    <col min="8" max="8" width="18.875" style="25" hidden="1" customWidth="1"/>
    <col min="9" max="9" width="9.625" style="25" hidden="1" customWidth="1"/>
    <col min="10" max="10" width="9.00390625" style="25" hidden="1" customWidth="1"/>
    <col min="11" max="11" width="9.375" style="25" hidden="1" customWidth="1"/>
    <col min="12" max="143" width="0" style="25" hidden="1" customWidth="1"/>
    <col min="144" max="16384" width="0" style="27" hidden="1" customWidth="1"/>
  </cols>
  <sheetData>
    <row r="1" spans="1:6" s="25" customFormat="1" ht="27.75" customHeight="1">
      <c r="A1" s="57" t="s">
        <v>32</v>
      </c>
      <c r="B1" s="57"/>
      <c r="C1" s="57"/>
      <c r="D1" s="58"/>
      <c r="E1" s="58"/>
      <c r="F1" s="59"/>
    </row>
    <row r="2" spans="1:6" s="25" customFormat="1" ht="26.25" customHeight="1">
      <c r="A2" s="60" t="s">
        <v>33</v>
      </c>
      <c r="B2" s="60"/>
      <c r="C2" s="60"/>
      <c r="D2" s="61"/>
      <c r="E2" s="61"/>
      <c r="F2" s="60"/>
    </row>
    <row r="3" spans="1:145" s="8" customFormat="1" ht="36.75" customHeight="1">
      <c r="A3" s="22" t="s">
        <v>34</v>
      </c>
      <c r="B3" s="22" t="s">
        <v>35</v>
      </c>
      <c r="C3" s="22" t="s">
        <v>36</v>
      </c>
      <c r="D3" s="23" t="s">
        <v>37</v>
      </c>
      <c r="E3" s="4" t="s">
        <v>38</v>
      </c>
      <c r="F3" s="24" t="s">
        <v>40</v>
      </c>
      <c r="G3" s="7"/>
      <c r="EN3" s="9"/>
      <c r="EO3" s="9"/>
    </row>
    <row r="4" spans="1:10" s="25" customFormat="1" ht="36.75" customHeight="1">
      <c r="A4" s="10">
        <v>1</v>
      </c>
      <c r="B4" s="28" t="s">
        <v>55</v>
      </c>
      <c r="C4" s="28" t="s">
        <v>39</v>
      </c>
      <c r="D4" s="38">
        <v>112301.45</v>
      </c>
      <c r="E4" s="38">
        <f>D4/30488.37*100</f>
        <v>368.34192841401494</v>
      </c>
      <c r="F4" s="39">
        <v>72</v>
      </c>
      <c r="G4" s="26"/>
      <c r="J4" s="25">
        <v>12815.71</v>
      </c>
    </row>
    <row r="5" spans="1:7" s="25" customFormat="1" ht="36.75" customHeight="1">
      <c r="A5" s="10">
        <v>2</v>
      </c>
      <c r="B5" s="28" t="s">
        <v>56</v>
      </c>
      <c r="C5" s="28" t="s">
        <v>39</v>
      </c>
      <c r="D5" s="38">
        <v>63687.36</v>
      </c>
      <c r="E5" s="38">
        <f>D5/30488.37*100</f>
        <v>208.89066880256308</v>
      </c>
      <c r="F5" s="40">
        <v>80</v>
      </c>
      <c r="G5" s="26"/>
    </row>
    <row r="6" spans="1:7" s="25" customFormat="1" ht="36.75" customHeight="1">
      <c r="A6" s="10">
        <v>3</v>
      </c>
      <c r="B6" s="29" t="s">
        <v>57</v>
      </c>
      <c r="C6" s="45" t="s">
        <v>39</v>
      </c>
      <c r="D6" s="38">
        <v>23774.83</v>
      </c>
      <c r="E6" s="38">
        <v>77.98</v>
      </c>
      <c r="F6" s="29">
        <v>72</v>
      </c>
      <c r="G6" s="26"/>
    </row>
    <row r="7" spans="1:7" s="25" customFormat="1" ht="36.75" customHeight="1">
      <c r="A7" s="10">
        <v>4</v>
      </c>
      <c r="B7" s="42" t="s">
        <v>84</v>
      </c>
      <c r="C7" s="41" t="s">
        <v>58</v>
      </c>
      <c r="D7" s="38">
        <f>E7*30488.37/100</f>
        <v>4872.041526</v>
      </c>
      <c r="E7" s="38">
        <v>15.98</v>
      </c>
      <c r="F7" s="28">
        <v>210</v>
      </c>
      <c r="G7" s="26"/>
    </row>
    <row r="8" spans="1:11" s="25" customFormat="1" ht="36.75" customHeight="1">
      <c r="A8" s="10">
        <v>5</v>
      </c>
      <c r="B8" s="42" t="s">
        <v>85</v>
      </c>
      <c r="C8" s="41" t="s">
        <v>58</v>
      </c>
      <c r="D8" s="38">
        <f aca="true" t="shared" si="0" ref="D8:D18">E8*30488.37/100</f>
        <v>1500.0278039999998</v>
      </c>
      <c r="E8" s="38">
        <v>4.92</v>
      </c>
      <c r="F8" s="28">
        <v>3450</v>
      </c>
      <c r="G8" s="26"/>
      <c r="K8" s="25">
        <v>13967.85</v>
      </c>
    </row>
    <row r="9" spans="1:11" s="25" customFormat="1" ht="36.75" customHeight="1">
      <c r="A9" s="10">
        <v>6</v>
      </c>
      <c r="B9" s="42" t="s">
        <v>86</v>
      </c>
      <c r="C9" s="41" t="s">
        <v>87</v>
      </c>
      <c r="D9" s="38">
        <v>14119.28</v>
      </c>
      <c r="E9" s="38">
        <v>49.95</v>
      </c>
      <c r="F9" s="28">
        <v>330</v>
      </c>
      <c r="G9" s="26"/>
      <c r="K9" s="25">
        <v>13971.85</v>
      </c>
    </row>
    <row r="10" spans="1:11" s="25" customFormat="1" ht="36.75" customHeight="1">
      <c r="A10" s="10">
        <v>7</v>
      </c>
      <c r="B10" s="42" t="s">
        <v>59</v>
      </c>
      <c r="C10" s="41" t="s">
        <v>88</v>
      </c>
      <c r="D10" s="38">
        <f t="shared" si="0"/>
        <v>28735.288725000002</v>
      </c>
      <c r="E10" s="38">
        <v>94.25</v>
      </c>
      <c r="F10" s="28">
        <v>60</v>
      </c>
      <c r="G10" s="26"/>
      <c r="K10" s="25">
        <v>13972.85</v>
      </c>
    </row>
    <row r="11" spans="1:6" ht="36.75" customHeight="1">
      <c r="A11" s="10">
        <v>8</v>
      </c>
      <c r="B11" s="42" t="s">
        <v>60</v>
      </c>
      <c r="C11" s="41" t="s">
        <v>88</v>
      </c>
      <c r="D11" s="38">
        <f t="shared" si="0"/>
        <v>47150.264205</v>
      </c>
      <c r="E11" s="38">
        <v>154.65</v>
      </c>
      <c r="F11" s="28">
        <v>45</v>
      </c>
    </row>
    <row r="12" spans="1:6" ht="36.75" customHeight="1">
      <c r="A12" s="10">
        <v>9</v>
      </c>
      <c r="B12" s="42" t="s">
        <v>89</v>
      </c>
      <c r="C12" s="41" t="s">
        <v>88</v>
      </c>
      <c r="D12" s="38">
        <f t="shared" si="0"/>
        <v>4823.260134</v>
      </c>
      <c r="E12" s="38">
        <v>15.82</v>
      </c>
      <c r="F12" s="28">
        <v>30</v>
      </c>
    </row>
    <row r="13" spans="1:6" ht="36.75" customHeight="1">
      <c r="A13" s="10">
        <v>10</v>
      </c>
      <c r="B13" s="42" t="s">
        <v>61</v>
      </c>
      <c r="C13" s="41" t="s">
        <v>62</v>
      </c>
      <c r="D13" s="38">
        <f t="shared" si="0"/>
        <v>20076.591644999997</v>
      </c>
      <c r="E13" s="38">
        <v>65.85</v>
      </c>
      <c r="F13" s="28">
        <v>8.93</v>
      </c>
    </row>
    <row r="14" spans="1:6" ht="36.75" customHeight="1">
      <c r="A14" s="10">
        <v>11</v>
      </c>
      <c r="B14" s="42" t="s">
        <v>90</v>
      </c>
      <c r="C14" s="41" t="s">
        <v>63</v>
      </c>
      <c r="D14" s="38">
        <f t="shared" si="0"/>
        <v>136359.234825</v>
      </c>
      <c r="E14" s="38">
        <v>447.25</v>
      </c>
      <c r="F14" s="28" t="s">
        <v>95</v>
      </c>
    </row>
    <row r="15" spans="1:6" ht="36.75" customHeight="1">
      <c r="A15" s="10">
        <v>12</v>
      </c>
      <c r="B15" s="43" t="s">
        <v>91</v>
      </c>
      <c r="C15" s="41" t="s">
        <v>63</v>
      </c>
      <c r="D15" s="38">
        <f t="shared" si="0"/>
        <v>62610.916632</v>
      </c>
      <c r="E15" s="38">
        <v>205.36</v>
      </c>
      <c r="F15" s="28" t="s">
        <v>96</v>
      </c>
    </row>
    <row r="16" spans="1:6" ht="36.75" customHeight="1">
      <c r="A16" s="10">
        <v>13</v>
      </c>
      <c r="B16" s="44" t="s">
        <v>92</v>
      </c>
      <c r="C16" s="41" t="s">
        <v>63</v>
      </c>
      <c r="D16" s="38">
        <f t="shared" si="0"/>
        <v>10603.855086000001</v>
      </c>
      <c r="E16" s="38">
        <v>34.78</v>
      </c>
      <c r="F16" s="28" t="s">
        <v>97</v>
      </c>
    </row>
    <row r="17" spans="1:6" ht="36.75" customHeight="1">
      <c r="A17" s="10">
        <v>14</v>
      </c>
      <c r="B17" s="44" t="s">
        <v>93</v>
      </c>
      <c r="C17" s="41" t="s">
        <v>63</v>
      </c>
      <c r="D17" s="38">
        <f t="shared" si="0"/>
        <v>21335.761326</v>
      </c>
      <c r="E17" s="38">
        <v>69.98</v>
      </c>
      <c r="F17" s="28" t="s">
        <v>98</v>
      </c>
    </row>
    <row r="18" spans="1:6" ht="36.75" customHeight="1">
      <c r="A18" s="10">
        <v>15</v>
      </c>
      <c r="B18" s="44" t="s">
        <v>94</v>
      </c>
      <c r="C18" s="41" t="s">
        <v>63</v>
      </c>
      <c r="D18" s="38">
        <f t="shared" si="0"/>
        <v>89986.42405499998</v>
      </c>
      <c r="E18" s="38">
        <v>295.15</v>
      </c>
      <c r="F18" s="28" t="s">
        <v>99</v>
      </c>
    </row>
  </sheetData>
  <mergeCells count="2">
    <mergeCell ref="A1:F1"/>
    <mergeCell ref="A2:F2"/>
  </mergeCells>
  <printOptions/>
  <pageMargins left="0.75" right="0.75" top="0.53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2017-05-23T02:33:56Z</cp:lastPrinted>
  <dcterms:created xsi:type="dcterms:W3CDTF">2016-12-23T02:22:30Z</dcterms:created>
  <dcterms:modified xsi:type="dcterms:W3CDTF">2017-05-31T01:39:15Z</dcterms:modified>
  <cp:category/>
  <cp:version/>
  <cp:contentType/>
  <cp:contentStatus/>
</cp:coreProperties>
</file>