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72" windowHeight="10752" activeTab="0"/>
  </bookViews>
  <sheets>
    <sheet name="指标分析" sheetId="1" r:id="rId1"/>
    <sheet name="概况" sheetId="2" r:id="rId2"/>
    <sheet name="人工" sheetId="3" r:id="rId3"/>
  </sheets>
  <definedNames>
    <definedName name="_xlnm.Print_Area" localSheetId="1">'概况'!$A$1:$F$16</definedName>
  </definedNames>
  <calcPr fullCalcOnLoad="1"/>
</workbook>
</file>

<file path=xl/sharedStrings.xml><?xml version="1.0" encoding="utf-8"?>
<sst xmlns="http://schemas.openxmlformats.org/spreadsheetml/2006/main" count="159" uniqueCount="121">
  <si>
    <t>某住宅楼工程造价指标分析</t>
  </si>
  <si>
    <t>费  用</t>
  </si>
  <si>
    <t>造  价</t>
  </si>
  <si>
    <t>措施费</t>
  </si>
  <si>
    <t>规费</t>
  </si>
  <si>
    <t>税金</t>
  </si>
  <si>
    <t>项目  单位</t>
  </si>
  <si>
    <t>元</t>
  </si>
  <si>
    <r>
      <t>元/m</t>
    </r>
    <r>
      <rPr>
        <vertAlign val="superscript"/>
        <sz val="9"/>
        <rFont val="宋体"/>
        <family val="0"/>
      </rPr>
      <t>2</t>
    </r>
  </si>
  <si>
    <t>总计(a+b)</t>
  </si>
  <si>
    <t>b、小计</t>
  </si>
  <si>
    <t>表1  工程概况</t>
  </si>
  <si>
    <t>结构类型</t>
  </si>
  <si>
    <t>层数</t>
  </si>
  <si>
    <t>层高</t>
  </si>
  <si>
    <t>檐高</t>
  </si>
  <si>
    <t>建筑面积</t>
  </si>
  <si>
    <t>基础类型、材料及标号</t>
  </si>
  <si>
    <t>墙体类型、材料及标号</t>
  </si>
  <si>
    <t>屋面防水保温</t>
  </si>
  <si>
    <t>墙体保温隔热</t>
  </si>
  <si>
    <t>楼地面做法</t>
  </si>
  <si>
    <t>门窗</t>
  </si>
  <si>
    <t>外装饰做法</t>
  </si>
  <si>
    <t>内装饰做法</t>
  </si>
  <si>
    <t>采暖通风（含空调）</t>
  </si>
  <si>
    <t>电梯种类数量</t>
  </si>
  <si>
    <t>给水排水</t>
  </si>
  <si>
    <t>送配电、动力及照明</t>
  </si>
  <si>
    <t>弱电（含电话、网络、可视对讲等）</t>
  </si>
  <si>
    <t>燃气</t>
  </si>
  <si>
    <t>消防（含自动报警、水灭火气体灭火系统等）</t>
  </si>
  <si>
    <t xml:space="preserve">某住宅楼工程造价指标分析 </t>
  </si>
  <si>
    <t>表3：建筑工程项目人工、主要材料、机械消耗数量及单价分析表</t>
  </si>
  <si>
    <t>序号</t>
  </si>
  <si>
    <t>名 称</t>
  </si>
  <si>
    <t>单位</t>
  </si>
  <si>
    <t>总消耗量</t>
  </si>
  <si>
    <t>每百平方米消耗量</t>
  </si>
  <si>
    <t>工日</t>
  </si>
  <si>
    <t>结算单价(元）</t>
  </si>
  <si>
    <t>2.9m</t>
  </si>
  <si>
    <t>人工费</t>
  </si>
  <si>
    <t>材料费</t>
  </si>
  <si>
    <t>机械费</t>
  </si>
  <si>
    <t>企业管理费</t>
  </si>
  <si>
    <t>利润</t>
  </si>
  <si>
    <r>
      <t>建筑工程(</t>
    </r>
    <r>
      <rPr>
        <sz val="9"/>
        <rFont val="宋体"/>
        <family val="0"/>
      </rPr>
      <t>1</t>
    </r>
    <r>
      <rPr>
        <sz val="9"/>
        <rFont val="宋体"/>
        <family val="0"/>
      </rPr>
      <t>)</t>
    </r>
  </si>
  <si>
    <r>
      <t>装饰工程(</t>
    </r>
    <r>
      <rPr>
        <sz val="9"/>
        <rFont val="宋体"/>
        <family val="0"/>
      </rPr>
      <t>2</t>
    </r>
    <r>
      <rPr>
        <sz val="9"/>
        <rFont val="宋体"/>
        <family val="0"/>
      </rPr>
      <t>)</t>
    </r>
  </si>
  <si>
    <r>
      <t>安装工程(</t>
    </r>
    <r>
      <rPr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</si>
  <si>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 xml:space="preserve">a、总包小计    </t>
    </r>
    <r>
      <rPr>
        <sz val="8"/>
        <rFont val="宋体"/>
        <family val="0"/>
      </rPr>
      <t>（1）+（2）+（3）</t>
    </r>
  </si>
  <si>
    <t>专业分包工程</t>
  </si>
  <si>
    <t>消防工程</t>
  </si>
  <si>
    <t>电梯安装</t>
  </si>
  <si>
    <t>智能化工程</t>
  </si>
  <si>
    <t>开竣工日期：2015.2-2017.4</t>
  </si>
  <si>
    <t>框剪结构</t>
  </si>
  <si>
    <r>
      <t>11</t>
    </r>
    <r>
      <rPr>
        <sz val="9"/>
        <rFont val="宋体"/>
        <family val="0"/>
      </rPr>
      <t>层</t>
    </r>
  </si>
  <si>
    <t>33.5m</t>
  </si>
  <si>
    <r>
      <t>7984.44m</t>
    </r>
    <r>
      <rPr>
        <vertAlign val="superscript"/>
        <sz val="10"/>
        <rFont val="宋体"/>
        <family val="0"/>
      </rPr>
      <t>2</t>
    </r>
  </si>
  <si>
    <t>筏板基础，C30砼</t>
  </si>
  <si>
    <t>承重墙采用混凝土剪力墙，填充墙采用加气砼砌块，C30/C35砼</t>
  </si>
  <si>
    <t>SBS氨酯防水涂料，80厚挤塑聚苯板保温层</t>
  </si>
  <si>
    <t xml:space="preserve">文化石墙面：界面剂砂浆,70mm厚聚苯板,10厚抗裂砂浆,电焊网+锚固件。涂料外墙：20厚聚合物水泥砂浆，60mm厚聚苯板（每两层沿楼板做300mm宽岩棉隔离带），锚固件
</t>
  </si>
  <si>
    <t>电梯厅为瓷砖饰面，厨房、卫生间及阳台为水泥砂浆地面，其他房间为细石砼地面</t>
  </si>
  <si>
    <t>防盗门、钢质防火门、塑钢窗</t>
  </si>
  <si>
    <t>一二层为面砖及文化石保温外墙，其余墙面为涂料饰面保温外墙</t>
  </si>
  <si>
    <t>首层墙面为瓷砖饰面，顶面为乳胶漆。标准层墙面及顶棚为乳胶漆饰面。卫生间防水砂浆面层。</t>
  </si>
  <si>
    <t>共用立管分户热计量系统，户内采用地暖方式，管井采用热镀锌钢管。</t>
  </si>
  <si>
    <t>垂直电梯，两部</t>
  </si>
  <si>
    <t>给水干管及立管采用衬塑钢管，支管采用PP-R管；排水立管采用UPVC加强螺旋管，横干管和支管采用内壁光滑的普通UPVC管。</t>
  </si>
  <si>
    <t>配电系统采用TN-S系统，一户一表制，干线从地下室穿桥架或钢管至配电间后沿桥架竖向敷设，住宅及公共部分照明均采用节能灯。</t>
  </si>
  <si>
    <t>各单元设网络配线架、电话分线箱、电视前端箱、户内设弱电家居配线箱，预留网络、电话、电视插座，单元门口设可视对讲主机，户内设可视对讲分机。</t>
  </si>
  <si>
    <t>无</t>
  </si>
  <si>
    <t>消火栓系统采用热镀锌钢管、单元电梯前室设置消防箱，内设DN65消火栓，配置灭火器。自动报警系统设感烟探测器、声光报警器、手动报警按钮和对讲电话插孔、配电间与电梯机房及排烟机房等处设置消防直通电话。</t>
  </si>
  <si>
    <t>表2：建筑工程造价分析表                     建筑面积：7984.44㎡                          结算期：2017.4.13</t>
  </si>
  <si>
    <t>通风防排烟系统</t>
  </si>
  <si>
    <t>综合工日(土建)</t>
  </si>
  <si>
    <t>综合工日(装饰)</t>
  </si>
  <si>
    <t>综合工日(安装)</t>
  </si>
  <si>
    <t>钢筋</t>
  </si>
  <si>
    <t>t</t>
  </si>
  <si>
    <t>砼</t>
  </si>
  <si>
    <t>方木</t>
  </si>
  <si>
    <t>模板材</t>
  </si>
  <si>
    <t>方撑木</t>
  </si>
  <si>
    <t>竹胶板</t>
  </si>
  <si>
    <t>普通硅酸盐水泥32.5MPa</t>
  </si>
  <si>
    <t>机制红砖240X115X53</t>
  </si>
  <si>
    <t>千块</t>
  </si>
  <si>
    <t>加气砼块585X120X240</t>
  </si>
  <si>
    <t>加气砼块585X180X240</t>
  </si>
  <si>
    <t>石灰</t>
  </si>
  <si>
    <t>黏土</t>
  </si>
  <si>
    <t>黄砂</t>
  </si>
  <si>
    <t>碎石</t>
  </si>
  <si>
    <t>加气砼砌块585X200X240</t>
  </si>
  <si>
    <t>挤塑板</t>
  </si>
  <si>
    <t>岩棉保温60</t>
  </si>
  <si>
    <t>SBS防水卷材3mm</t>
  </si>
  <si>
    <t>JS复合防水涂料</t>
  </si>
  <si>
    <t>kg</t>
  </si>
  <si>
    <t>1.5厚LM高分子涂料</t>
  </si>
  <si>
    <t>墙面砖</t>
  </si>
  <si>
    <t>全瓷抛光地板砖</t>
  </si>
  <si>
    <t>矿棉板</t>
  </si>
  <si>
    <t>乳胶漆</t>
  </si>
  <si>
    <t>成品腻子</t>
  </si>
  <si>
    <t>焊接钢管DN15</t>
  </si>
  <si>
    <t>m</t>
  </si>
  <si>
    <t>刚性阻燃管</t>
  </si>
  <si>
    <t>绝缘导线</t>
  </si>
  <si>
    <t>衬塑刚性复合管DN20</t>
  </si>
  <si>
    <t>插座</t>
  </si>
  <si>
    <t>套</t>
  </si>
  <si>
    <t>承插排水铸铁管</t>
  </si>
  <si>
    <t>承插塑料排水管DN100</t>
  </si>
  <si>
    <t>桥架</t>
  </si>
  <si>
    <t>给水管</t>
  </si>
  <si>
    <r>
      <t>m</t>
    </r>
    <r>
      <rPr>
        <vertAlign val="superscript"/>
        <sz val="9"/>
        <color indexed="8"/>
        <rFont val="宋体"/>
        <family val="0"/>
      </rPr>
      <t>3</t>
    </r>
  </si>
  <si>
    <r>
      <t>m</t>
    </r>
    <r>
      <rPr>
        <vertAlign val="superscript"/>
        <sz val="9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</si>
</sst>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21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63"/>
      <name val="黑体"/>
      <family val="3"/>
    </font>
    <font>
      <sz val="9"/>
      <color indexed="8"/>
      <name val="宋体"/>
      <family val="0"/>
    </font>
    <font>
      <vertAlign val="superscript"/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Times New Roman"/>
      <family val="1"/>
    </font>
    <font>
      <vertAlign val="superscript"/>
      <sz val="10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vertAlign val="superscript"/>
      <sz val="9"/>
      <color indexed="8"/>
      <name val="宋体"/>
      <family val="0"/>
    </font>
    <font>
      <sz val="12"/>
      <color indexed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1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3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18" fillId="4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77" fontId="18" fillId="4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4" borderId="0" xfId="0" applyNumberFormat="1" applyFont="1" applyFill="1" applyAlignment="1">
      <alignment horizontal="center" vertical="center" wrapText="1"/>
    </xf>
    <xf numFmtId="176" fontId="3" fillId="4" borderId="0" xfId="0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77" fontId="2" fillId="0" borderId="8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</cellXfs>
  <cellStyles count="11">
    <cellStyle name="Normal" xfId="0"/>
    <cellStyle name="Percent" xfId="15"/>
    <cellStyle name="常规 2" xfId="16"/>
    <cellStyle name="常规 2 2" xfId="17"/>
    <cellStyle name="常规 4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3.375" style="1" customWidth="1"/>
    <col min="2" max="2" width="9.75390625" style="1" customWidth="1"/>
    <col min="3" max="3" width="10.75390625" style="1" customWidth="1"/>
    <col min="4" max="4" width="7.25390625" style="1" customWidth="1"/>
    <col min="5" max="5" width="6.50390625" style="1" customWidth="1"/>
    <col min="6" max="6" width="7.00390625" style="1" customWidth="1"/>
    <col min="7" max="9" width="6.50390625" style="1" customWidth="1"/>
    <col min="10" max="10" width="6.125" style="1" customWidth="1"/>
    <col min="11" max="11" width="6.50390625" style="31" customWidth="1"/>
    <col min="12" max="12" width="6.00390625" style="1" customWidth="1"/>
    <col min="13" max="13" width="9.50390625" style="66" hidden="1" customWidth="1"/>
    <col min="14" max="14" width="9.375" style="66" hidden="1" customWidth="1"/>
    <col min="15" max="15" width="9.50390625" style="66" hidden="1" customWidth="1"/>
    <col min="16" max="16" width="9.00390625" style="66" hidden="1" customWidth="1"/>
    <col min="17" max="17" width="9.375" style="66" hidden="1" customWidth="1"/>
    <col min="18" max="18" width="9.00390625" style="66" hidden="1" customWidth="1"/>
    <col min="19" max="27" width="9.00390625" style="1" hidden="1" customWidth="1"/>
    <col min="28" max="16384" width="9.00390625" style="1" customWidth="1"/>
  </cols>
  <sheetData>
    <row r="1" spans="1:12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" customHeight="1">
      <c r="A2" s="47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45" customHeight="1">
      <c r="A3" s="45" t="s">
        <v>1</v>
      </c>
      <c r="B3" s="45"/>
      <c r="C3" s="45" t="s">
        <v>2</v>
      </c>
      <c r="D3" s="45"/>
      <c r="E3" s="3" t="s">
        <v>42</v>
      </c>
      <c r="F3" s="3" t="s">
        <v>43</v>
      </c>
      <c r="G3" s="28" t="s">
        <v>44</v>
      </c>
      <c r="H3" s="3" t="s">
        <v>3</v>
      </c>
      <c r="I3" s="3" t="s">
        <v>4</v>
      </c>
      <c r="J3" s="2" t="s">
        <v>45</v>
      </c>
      <c r="K3" s="29" t="s">
        <v>46</v>
      </c>
      <c r="L3" s="2" t="s">
        <v>5</v>
      </c>
    </row>
    <row r="4" spans="1:12" ht="37.5" customHeight="1">
      <c r="A4" s="45" t="s">
        <v>6</v>
      </c>
      <c r="B4" s="45"/>
      <c r="C4" s="2" t="s">
        <v>7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8</v>
      </c>
      <c r="K4" s="4" t="s">
        <v>8</v>
      </c>
      <c r="L4" s="4" t="s">
        <v>8</v>
      </c>
    </row>
    <row r="5" spans="1:15" ht="37.5" customHeight="1">
      <c r="A5" s="45" t="s">
        <v>9</v>
      </c>
      <c r="B5" s="45"/>
      <c r="C5" s="25">
        <v>16657962.4</v>
      </c>
      <c r="D5" s="26">
        <f>D9+D14</f>
        <v>2085.5169991887265</v>
      </c>
      <c r="E5" s="27"/>
      <c r="F5" s="27"/>
      <c r="G5" s="27"/>
      <c r="H5" s="27"/>
      <c r="I5" s="27"/>
      <c r="J5" s="27"/>
      <c r="K5" s="30"/>
      <c r="L5" s="27"/>
      <c r="M5" s="67"/>
      <c r="O5" s="66">
        <v>7987.44</v>
      </c>
    </row>
    <row r="6" spans="1:15" ht="37.5" customHeight="1">
      <c r="A6" s="45" t="s">
        <v>47</v>
      </c>
      <c r="B6" s="45"/>
      <c r="C6" s="25">
        <v>9096736.36</v>
      </c>
      <c r="D6" s="26">
        <f>C6/O5</f>
        <v>1138.8800867361758</v>
      </c>
      <c r="E6" s="26">
        <f>158.96-0.42</f>
        <v>158.54000000000002</v>
      </c>
      <c r="F6" s="26">
        <v>409.07</v>
      </c>
      <c r="G6" s="26">
        <v>32.83</v>
      </c>
      <c r="H6" s="26">
        <v>399.47</v>
      </c>
      <c r="I6" s="26">
        <v>39.56</v>
      </c>
      <c r="J6" s="26">
        <v>38</v>
      </c>
      <c r="K6" s="26">
        <v>22.17</v>
      </c>
      <c r="L6" s="26">
        <v>39.24</v>
      </c>
      <c r="M6" s="67">
        <f>SUM(E6:L6)</f>
        <v>1138.88</v>
      </c>
      <c r="N6" s="67">
        <f>M6-D6</f>
        <v>-8.673617571730574E-05</v>
      </c>
      <c r="O6" s="66">
        <v>7987.44</v>
      </c>
    </row>
    <row r="7" spans="1:15" ht="37.5" customHeight="1">
      <c r="A7" s="45" t="s">
        <v>48</v>
      </c>
      <c r="B7" s="45"/>
      <c r="C7" s="26">
        <v>4562667.69</v>
      </c>
      <c r="D7" s="26">
        <f>C7/O6</f>
        <v>571.2302928097113</v>
      </c>
      <c r="E7" s="4">
        <f>128.5-0.14</f>
        <v>128.36</v>
      </c>
      <c r="F7" s="4">
        <v>321.85</v>
      </c>
      <c r="G7" s="4">
        <v>2.25</v>
      </c>
      <c r="H7" s="2">
        <v>20.03</v>
      </c>
      <c r="I7" s="4">
        <v>23.51</v>
      </c>
      <c r="J7" s="2">
        <v>42.73</v>
      </c>
      <c r="K7" s="29">
        <v>12.82</v>
      </c>
      <c r="L7" s="2">
        <v>19.68</v>
      </c>
      <c r="M7" s="67">
        <f>SUM(E7:L7)</f>
        <v>571.23</v>
      </c>
      <c r="N7" s="67">
        <f>M7-D7</f>
        <v>-0.0002928097112544492</v>
      </c>
      <c r="O7" s="66">
        <v>7987.44</v>
      </c>
    </row>
    <row r="8" spans="1:15" ht="37.5" customHeight="1">
      <c r="A8" s="45" t="s">
        <v>49</v>
      </c>
      <c r="B8" s="45"/>
      <c r="C8" s="26">
        <v>2581041.88</v>
      </c>
      <c r="D8" s="26">
        <f>C8/O7</f>
        <v>323.13756097072405</v>
      </c>
      <c r="E8" s="4">
        <f>74.01-0.12</f>
        <v>73.89</v>
      </c>
      <c r="F8" s="4">
        <v>172.58</v>
      </c>
      <c r="G8" s="4">
        <v>4.67</v>
      </c>
      <c r="H8" s="4">
        <v>11.19</v>
      </c>
      <c r="I8" s="4">
        <v>15.77</v>
      </c>
      <c r="J8" s="2">
        <v>20.36</v>
      </c>
      <c r="K8" s="29">
        <v>13.56</v>
      </c>
      <c r="L8" s="2">
        <v>11.12</v>
      </c>
      <c r="M8" s="67">
        <f>SUM(E8:L8)</f>
        <v>323.14000000000004</v>
      </c>
      <c r="N8" s="67">
        <f>M8-D8</f>
        <v>0.0024390292759903787</v>
      </c>
      <c r="O8" s="66">
        <v>7987.44</v>
      </c>
    </row>
    <row r="9" spans="1:15" ht="37.5" customHeight="1">
      <c r="A9" s="45" t="s">
        <v>50</v>
      </c>
      <c r="B9" s="45"/>
      <c r="C9" s="26">
        <f aca="true" t="shared" si="0" ref="C9:L9">SUM(C6:C8)</f>
        <v>16240445.93</v>
      </c>
      <c r="D9" s="26">
        <f t="shared" si="0"/>
        <v>2033.2479405166112</v>
      </c>
      <c r="E9" s="26">
        <f t="shared" si="0"/>
        <v>360.79</v>
      </c>
      <c r="F9" s="26">
        <f t="shared" si="0"/>
        <v>903.5000000000001</v>
      </c>
      <c r="G9" s="26">
        <f t="shared" si="0"/>
        <v>39.75</v>
      </c>
      <c r="H9" s="26">
        <f t="shared" si="0"/>
        <v>430.69</v>
      </c>
      <c r="I9" s="26">
        <f t="shared" si="0"/>
        <v>78.84</v>
      </c>
      <c r="J9" s="26">
        <f t="shared" si="0"/>
        <v>101.08999999999999</v>
      </c>
      <c r="K9" s="26">
        <f t="shared" si="0"/>
        <v>48.550000000000004</v>
      </c>
      <c r="L9" s="26">
        <f t="shared" si="0"/>
        <v>70.04</v>
      </c>
      <c r="M9" s="67">
        <f>SUM(E9:L9)</f>
        <v>2033.25</v>
      </c>
      <c r="N9" s="67">
        <f>M9-D9</f>
        <v>0.0020594833888480935</v>
      </c>
      <c r="O9" s="66">
        <v>7987.44</v>
      </c>
    </row>
    <row r="10" spans="1:15" ht="37.5" customHeight="1">
      <c r="A10" s="45" t="s">
        <v>51</v>
      </c>
      <c r="B10" s="2" t="s">
        <v>52</v>
      </c>
      <c r="C10" s="32">
        <v>233014.05</v>
      </c>
      <c r="D10" s="32">
        <f>C10/O5</f>
        <v>29.172557164748657</v>
      </c>
      <c r="E10" s="2"/>
      <c r="F10" s="2"/>
      <c r="G10" s="2"/>
      <c r="H10" s="2"/>
      <c r="I10" s="2"/>
      <c r="J10" s="27"/>
      <c r="K10" s="30"/>
      <c r="L10" s="27"/>
      <c r="O10" s="66">
        <v>7987.44</v>
      </c>
    </row>
    <row r="11" spans="1:15" ht="37.5" customHeight="1">
      <c r="A11" s="45"/>
      <c r="B11" s="2" t="s">
        <v>53</v>
      </c>
      <c r="C11" s="32">
        <v>77560</v>
      </c>
      <c r="D11" s="32">
        <f>C11/O6</f>
        <v>9.71024508478311</v>
      </c>
      <c r="E11" s="2"/>
      <c r="F11" s="2"/>
      <c r="G11" s="2"/>
      <c r="H11" s="2"/>
      <c r="I11" s="2"/>
      <c r="J11" s="27"/>
      <c r="K11" s="30"/>
      <c r="L11" s="27"/>
      <c r="O11" s="66">
        <v>7987.44</v>
      </c>
    </row>
    <row r="12" spans="1:15" ht="37.5" customHeight="1">
      <c r="A12" s="45"/>
      <c r="B12" s="2" t="s">
        <v>54</v>
      </c>
      <c r="C12" s="32">
        <v>91821.85</v>
      </c>
      <c r="D12" s="32">
        <f>C12/O7</f>
        <v>11.495779624009696</v>
      </c>
      <c r="E12" s="2"/>
      <c r="F12" s="2"/>
      <c r="G12" s="2"/>
      <c r="H12" s="2"/>
      <c r="I12" s="2"/>
      <c r="J12" s="27"/>
      <c r="K12" s="30"/>
      <c r="L12" s="27"/>
      <c r="O12" s="66">
        <v>7987.44</v>
      </c>
    </row>
    <row r="13" spans="1:15" ht="37.5" customHeight="1">
      <c r="A13" s="45"/>
      <c r="B13" s="2" t="s">
        <v>76</v>
      </c>
      <c r="C13" s="32">
        <v>15100.07</v>
      </c>
      <c r="D13" s="32">
        <f>C13/O8</f>
        <v>1.890476798573761</v>
      </c>
      <c r="E13" s="2"/>
      <c r="F13" s="2"/>
      <c r="G13" s="2"/>
      <c r="H13" s="2"/>
      <c r="I13" s="2"/>
      <c r="J13" s="27"/>
      <c r="K13" s="30"/>
      <c r="L13" s="27"/>
      <c r="O13" s="66">
        <v>7987.44</v>
      </c>
    </row>
    <row r="14" spans="1:12" ht="37.5" customHeight="1">
      <c r="A14" s="45"/>
      <c r="B14" s="2" t="s">
        <v>10</v>
      </c>
      <c r="C14" s="32">
        <f>SUM(C10:C13)</f>
        <v>417495.97000000003</v>
      </c>
      <c r="D14" s="32">
        <f>SUM(D10:D13)</f>
        <v>52.26905867211522</v>
      </c>
      <c r="E14" s="2"/>
      <c r="F14" s="2"/>
      <c r="G14" s="2"/>
      <c r="H14" s="2"/>
      <c r="I14" s="2"/>
      <c r="J14" s="27"/>
      <c r="K14" s="30"/>
      <c r="L14" s="27"/>
    </row>
  </sheetData>
  <mergeCells count="11">
    <mergeCell ref="A3:B3"/>
    <mergeCell ref="C3:D3"/>
    <mergeCell ref="A1:L1"/>
    <mergeCell ref="A2:L2"/>
    <mergeCell ref="A10:A14"/>
    <mergeCell ref="A8:B8"/>
    <mergeCell ref="A9:B9"/>
    <mergeCell ref="A4:B4"/>
    <mergeCell ref="A5:B5"/>
    <mergeCell ref="A6:B6"/>
    <mergeCell ref="A7:B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1">
      <selection activeCell="A1" sqref="A1:F1"/>
    </sheetView>
  </sheetViews>
  <sheetFormatPr defaultColWidth="9.00390625" defaultRowHeight="14.25"/>
  <cols>
    <col min="1" max="1" width="13.25390625" style="0" customWidth="1"/>
    <col min="2" max="2" width="14.625" style="0" customWidth="1"/>
    <col min="3" max="3" width="13.75390625" style="0" customWidth="1"/>
    <col min="4" max="4" width="12.25390625" style="0" customWidth="1"/>
    <col min="5" max="5" width="11.00390625" style="0" customWidth="1"/>
    <col min="6" max="6" width="16.00390625" style="0" customWidth="1"/>
  </cols>
  <sheetData>
    <row r="1" spans="1:19" ht="39.75" customHeight="1">
      <c r="A1" s="48" t="s">
        <v>0</v>
      </c>
      <c r="B1" s="48"/>
      <c r="C1" s="48"/>
      <c r="D1" s="48"/>
      <c r="E1" s="48"/>
      <c r="F1" s="48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7.25" customHeight="1">
      <c r="A2" s="49" t="s">
        <v>11</v>
      </c>
      <c r="B2" s="49"/>
      <c r="C2" s="6"/>
      <c r="D2" s="6"/>
      <c r="E2" s="6"/>
      <c r="F2" s="6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9" customFormat="1" ht="24.75" customHeight="1">
      <c r="A3" s="50" t="s">
        <v>55</v>
      </c>
      <c r="B3" s="50"/>
      <c r="C3" s="7" t="s">
        <v>12</v>
      </c>
      <c r="D3" s="7" t="s">
        <v>56</v>
      </c>
      <c r="E3" s="7" t="s">
        <v>13</v>
      </c>
      <c r="F3" s="8" t="s">
        <v>57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9" customFormat="1" ht="27" customHeight="1">
      <c r="A4" s="7" t="s">
        <v>14</v>
      </c>
      <c r="B4" s="7" t="s">
        <v>41</v>
      </c>
      <c r="C4" s="7" t="s">
        <v>15</v>
      </c>
      <c r="D4" s="7" t="s">
        <v>58</v>
      </c>
      <c r="E4" s="7" t="s">
        <v>16</v>
      </c>
      <c r="F4" s="12" t="s">
        <v>59</v>
      </c>
      <c r="I4" s="13"/>
      <c r="J4" s="13"/>
      <c r="K4" s="51"/>
      <c r="L4" s="51"/>
      <c r="M4" s="51"/>
      <c r="N4" s="51"/>
      <c r="O4" s="51"/>
      <c r="P4" s="51"/>
      <c r="Q4" s="13"/>
      <c r="R4" s="51"/>
      <c r="S4" s="51"/>
    </row>
    <row r="5" spans="1:19" s="9" customFormat="1" ht="27" customHeight="1">
      <c r="A5" s="7" t="s">
        <v>17</v>
      </c>
      <c r="B5" s="50" t="s">
        <v>60</v>
      </c>
      <c r="C5" s="50"/>
      <c r="D5" s="50"/>
      <c r="E5" s="50"/>
      <c r="F5" s="50"/>
      <c r="I5" s="13"/>
      <c r="J5" s="52"/>
      <c r="K5" s="52"/>
      <c r="L5" s="51"/>
      <c r="M5" s="51"/>
      <c r="N5" s="51"/>
      <c r="O5" s="51"/>
      <c r="P5" s="51"/>
      <c r="Q5" s="51"/>
      <c r="R5" s="51"/>
      <c r="S5" s="13"/>
    </row>
    <row r="6" spans="1:19" s="9" customFormat="1" ht="27" customHeight="1">
      <c r="A6" s="7" t="s">
        <v>18</v>
      </c>
      <c r="B6" s="53" t="s">
        <v>61</v>
      </c>
      <c r="C6" s="54"/>
      <c r="D6" s="54"/>
      <c r="E6" s="54"/>
      <c r="F6" s="55"/>
      <c r="I6" s="13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9" customFormat="1" ht="72" customHeight="1">
      <c r="A7" s="7" t="s">
        <v>19</v>
      </c>
      <c r="B7" s="50" t="s">
        <v>62</v>
      </c>
      <c r="C7" s="50"/>
      <c r="D7" s="7" t="s">
        <v>20</v>
      </c>
      <c r="E7" s="50" t="s">
        <v>63</v>
      </c>
      <c r="F7" s="50"/>
      <c r="I7" s="13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s="9" customFormat="1" ht="38.25" customHeight="1">
      <c r="A8" s="7" t="s">
        <v>21</v>
      </c>
      <c r="B8" s="50" t="s">
        <v>64</v>
      </c>
      <c r="C8" s="50"/>
      <c r="D8" s="7" t="s">
        <v>22</v>
      </c>
      <c r="E8" s="50" t="s">
        <v>65</v>
      </c>
      <c r="F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9" customFormat="1" ht="44.25" customHeight="1">
      <c r="A9" s="7" t="s">
        <v>23</v>
      </c>
      <c r="B9" s="50" t="s">
        <v>66</v>
      </c>
      <c r="C9" s="50"/>
      <c r="D9" s="7" t="s">
        <v>24</v>
      </c>
      <c r="E9" s="50" t="s">
        <v>67</v>
      </c>
      <c r="F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9" customFormat="1" ht="39" customHeight="1">
      <c r="A10" s="7" t="s">
        <v>25</v>
      </c>
      <c r="B10" s="50" t="s">
        <v>68</v>
      </c>
      <c r="C10" s="50"/>
      <c r="D10" s="7" t="s">
        <v>26</v>
      </c>
      <c r="E10" s="50" t="s">
        <v>69</v>
      </c>
      <c r="F10" s="50"/>
      <c r="I10" s="13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9" customFormat="1" ht="39" customHeight="1">
      <c r="A11" s="7" t="s">
        <v>27</v>
      </c>
      <c r="B11" s="56" t="s">
        <v>70</v>
      </c>
      <c r="C11" s="57"/>
      <c r="D11" s="57"/>
      <c r="E11" s="57"/>
      <c r="F11" s="58"/>
      <c r="I11" s="13"/>
      <c r="J11" s="52"/>
      <c r="K11" s="52"/>
      <c r="L11" s="52"/>
      <c r="M11" s="51"/>
      <c r="N11" s="51"/>
      <c r="O11" s="51"/>
      <c r="P11" s="51"/>
      <c r="Q11" s="52"/>
      <c r="R11" s="52"/>
      <c r="S11" s="52"/>
    </row>
    <row r="12" spans="1:19" s="9" customFormat="1" ht="46.5" customHeight="1">
      <c r="A12" s="7" t="s">
        <v>28</v>
      </c>
      <c r="B12" s="56" t="s">
        <v>71</v>
      </c>
      <c r="C12" s="57"/>
      <c r="D12" s="57"/>
      <c r="E12" s="57"/>
      <c r="F12" s="58"/>
      <c r="I12" s="13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9" customFormat="1" ht="45.75" customHeight="1">
      <c r="A13" s="7" t="s">
        <v>29</v>
      </c>
      <c r="B13" s="56" t="s">
        <v>72</v>
      </c>
      <c r="C13" s="57"/>
      <c r="D13" s="57"/>
      <c r="E13" s="57"/>
      <c r="F13" s="58"/>
      <c r="I13" s="13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9" customFormat="1" ht="23.25" customHeight="1">
      <c r="A14" s="7" t="s">
        <v>30</v>
      </c>
      <c r="B14" s="50" t="s">
        <v>73</v>
      </c>
      <c r="C14" s="50"/>
      <c r="D14" s="50"/>
      <c r="E14" s="50"/>
      <c r="F14" s="50"/>
      <c r="I14" s="13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s="9" customFormat="1" ht="46.5" customHeight="1">
      <c r="A15" s="7" t="s">
        <v>31</v>
      </c>
      <c r="B15" s="56" t="s">
        <v>74</v>
      </c>
      <c r="C15" s="57"/>
      <c r="D15" s="57"/>
      <c r="E15" s="57"/>
      <c r="F15" s="58"/>
      <c r="I15" s="13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5">
      <c r="A16" s="59"/>
      <c r="B16" s="59"/>
      <c r="C16" s="59"/>
      <c r="D16" s="59"/>
      <c r="E16" s="59"/>
      <c r="F16" s="59"/>
      <c r="I16" s="14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5.75">
      <c r="A17" s="15"/>
      <c r="B17" s="15"/>
      <c r="C17" s="15"/>
      <c r="D17" s="15"/>
      <c r="E17" s="15"/>
      <c r="F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9:19" ht="15">
      <c r="I18" s="17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9:19" ht="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46">
    <mergeCell ref="B15:F15"/>
    <mergeCell ref="J15:S15"/>
    <mergeCell ref="A16:F16"/>
    <mergeCell ref="J16:S16"/>
    <mergeCell ref="B13:F13"/>
    <mergeCell ref="J13:S13"/>
    <mergeCell ref="B14:F14"/>
    <mergeCell ref="J14:S14"/>
    <mergeCell ref="B12:F12"/>
    <mergeCell ref="J12:L12"/>
    <mergeCell ref="M12:P12"/>
    <mergeCell ref="Q12:S12"/>
    <mergeCell ref="Q10:S10"/>
    <mergeCell ref="B11:F11"/>
    <mergeCell ref="J11:L11"/>
    <mergeCell ref="M11:P11"/>
    <mergeCell ref="Q11:S11"/>
    <mergeCell ref="B10:C10"/>
    <mergeCell ref="E10:F10"/>
    <mergeCell ref="J10:L10"/>
    <mergeCell ref="M10:P10"/>
    <mergeCell ref="M8:P8"/>
    <mergeCell ref="Q8:S9"/>
    <mergeCell ref="B9:C9"/>
    <mergeCell ref="E9:F9"/>
    <mergeCell ref="M9:P9"/>
    <mergeCell ref="B8:C8"/>
    <mergeCell ref="E8:F8"/>
    <mergeCell ref="I8:I9"/>
    <mergeCell ref="J8:L9"/>
    <mergeCell ref="B6:F6"/>
    <mergeCell ref="J6:S6"/>
    <mergeCell ref="B7:C7"/>
    <mergeCell ref="E7:F7"/>
    <mergeCell ref="J7:S7"/>
    <mergeCell ref="O4:P4"/>
    <mergeCell ref="R4:S4"/>
    <mergeCell ref="B5:F5"/>
    <mergeCell ref="J5:K5"/>
    <mergeCell ref="L5:M5"/>
    <mergeCell ref="N5:O5"/>
    <mergeCell ref="P5:R5"/>
    <mergeCell ref="A1:F1"/>
    <mergeCell ref="A2:B2"/>
    <mergeCell ref="A3:B3"/>
    <mergeCell ref="K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40"/>
  <sheetViews>
    <sheetView view="pageBreakPreview" zoomScaleSheetLayoutView="100" workbookViewId="0" topLeftCell="A1">
      <selection activeCell="B5" sqref="B5"/>
    </sheetView>
  </sheetViews>
  <sheetFormatPr defaultColWidth="0" defaultRowHeight="14.25"/>
  <cols>
    <col min="1" max="1" width="5.75390625" style="36" customWidth="1"/>
    <col min="2" max="2" width="16.25390625" style="36" customWidth="1"/>
    <col min="3" max="3" width="8.625" style="36" customWidth="1"/>
    <col min="4" max="4" width="15.50390625" style="22" customWidth="1"/>
    <col min="5" max="5" width="15.50390625" style="23" customWidth="1"/>
    <col min="6" max="6" width="15.50390625" style="24" customWidth="1"/>
    <col min="7" max="7" width="13.125" style="36" customWidth="1"/>
    <col min="8" max="8" width="18.875" style="36" hidden="1" customWidth="1"/>
    <col min="9" max="9" width="9.625" style="36" hidden="1" customWidth="1"/>
    <col min="10" max="10" width="9.00390625" style="36" hidden="1" customWidth="1"/>
    <col min="11" max="11" width="9.375" style="36" hidden="1" customWidth="1"/>
    <col min="12" max="143" width="0" style="36" hidden="1" customWidth="1"/>
    <col min="144" max="16384" width="0" style="38" hidden="1" customWidth="1"/>
  </cols>
  <sheetData>
    <row r="1" spans="1:6" s="36" customFormat="1" ht="27.75" customHeight="1">
      <c r="A1" s="61" t="s">
        <v>32</v>
      </c>
      <c r="B1" s="61"/>
      <c r="C1" s="61"/>
      <c r="D1" s="62"/>
      <c r="E1" s="62"/>
      <c r="F1" s="63"/>
    </row>
    <row r="2" spans="1:6" s="36" customFormat="1" ht="26.25" customHeight="1">
      <c r="A2" s="64" t="s">
        <v>33</v>
      </c>
      <c r="B2" s="64"/>
      <c r="C2" s="64"/>
      <c r="D2" s="65"/>
      <c r="E2" s="65"/>
      <c r="F2" s="64"/>
    </row>
    <row r="3" spans="1:145" s="19" customFormat="1" ht="25.5" customHeight="1">
      <c r="A3" s="33" t="s">
        <v>34</v>
      </c>
      <c r="B3" s="33" t="s">
        <v>35</v>
      </c>
      <c r="C3" s="33" t="s">
        <v>36</v>
      </c>
      <c r="D3" s="34" t="s">
        <v>37</v>
      </c>
      <c r="E3" s="4" t="s">
        <v>38</v>
      </c>
      <c r="F3" s="35" t="s">
        <v>40</v>
      </c>
      <c r="G3" s="18"/>
      <c r="EN3" s="20"/>
      <c r="EO3" s="20"/>
    </row>
    <row r="4" spans="1:10" s="36" customFormat="1" ht="16.5" customHeight="1">
      <c r="A4" s="21">
        <v>1</v>
      </c>
      <c r="B4" s="42" t="s">
        <v>77</v>
      </c>
      <c r="C4" s="42" t="s">
        <v>39</v>
      </c>
      <c r="D4" s="44">
        <f>28681.62746+3035.71787+1143.47772</f>
        <v>32860.82305</v>
      </c>
      <c r="E4" s="44">
        <f aca="true" t="shared" si="0" ref="E4:E40">D4/7984.44*100</f>
        <v>411.56077383009955</v>
      </c>
      <c r="F4" s="42">
        <v>72</v>
      </c>
      <c r="G4" s="37"/>
      <c r="J4" s="36">
        <v>12815.71</v>
      </c>
    </row>
    <row r="5" spans="1:7" s="36" customFormat="1" ht="16.5" customHeight="1">
      <c r="A5" s="21">
        <v>2</v>
      </c>
      <c r="B5" s="42" t="s">
        <v>78</v>
      </c>
      <c r="C5" s="42" t="s">
        <v>39</v>
      </c>
      <c r="D5" s="44">
        <f>303.22978+11456.80593+23.24427</f>
        <v>11783.27998</v>
      </c>
      <c r="E5" s="44">
        <f t="shared" si="0"/>
        <v>147.5780390359249</v>
      </c>
      <c r="F5" s="42">
        <v>80</v>
      </c>
      <c r="G5" s="37"/>
    </row>
    <row r="6" spans="1:7" s="36" customFormat="1" ht="16.5" customHeight="1">
      <c r="A6" s="21">
        <v>3</v>
      </c>
      <c r="B6" s="43" t="s">
        <v>79</v>
      </c>
      <c r="C6" s="43" t="s">
        <v>39</v>
      </c>
      <c r="D6" s="43">
        <v>7669.57982</v>
      </c>
      <c r="E6" s="40">
        <f t="shared" si="0"/>
        <v>96.05657779380896</v>
      </c>
      <c r="F6" s="43">
        <v>72</v>
      </c>
      <c r="G6" s="37"/>
    </row>
    <row r="7" spans="1:7" s="36" customFormat="1" ht="16.5" customHeight="1">
      <c r="A7" s="21">
        <v>4</v>
      </c>
      <c r="B7" s="42" t="s">
        <v>80</v>
      </c>
      <c r="C7" s="42" t="s">
        <v>81</v>
      </c>
      <c r="D7" s="44">
        <v>327.55</v>
      </c>
      <c r="E7" s="44">
        <f t="shared" si="0"/>
        <v>4.102354078683039</v>
      </c>
      <c r="F7" s="42">
        <v>3000</v>
      </c>
      <c r="G7" s="37"/>
    </row>
    <row r="8" spans="1:11" s="36" customFormat="1" ht="16.5" customHeight="1">
      <c r="A8" s="21">
        <v>5</v>
      </c>
      <c r="B8" s="42" t="s">
        <v>82</v>
      </c>
      <c r="C8" s="42" t="s">
        <v>119</v>
      </c>
      <c r="D8" s="44">
        <f>3259.91+240.16</f>
        <v>3500.0699999999997</v>
      </c>
      <c r="E8" s="44">
        <f t="shared" si="0"/>
        <v>43.83613628507447</v>
      </c>
      <c r="F8" s="42">
        <v>295</v>
      </c>
      <c r="G8" s="37"/>
      <c r="K8" s="36">
        <v>13967.85</v>
      </c>
    </row>
    <row r="9" spans="1:11" s="36" customFormat="1" ht="16.5" customHeight="1">
      <c r="A9" s="21">
        <v>6</v>
      </c>
      <c r="B9" s="42" t="s">
        <v>83</v>
      </c>
      <c r="C9" s="42" t="s">
        <v>119</v>
      </c>
      <c r="D9" s="44">
        <v>142.24</v>
      </c>
      <c r="E9" s="44">
        <f t="shared" si="0"/>
        <v>1.78146494932644</v>
      </c>
      <c r="F9" s="42">
        <v>1800</v>
      </c>
      <c r="G9" s="37"/>
      <c r="K9" s="36">
        <v>13971.85</v>
      </c>
    </row>
    <row r="10" spans="1:11" s="36" customFormat="1" ht="16.5" customHeight="1">
      <c r="A10" s="21">
        <v>7</v>
      </c>
      <c r="B10" s="42" t="s">
        <v>84</v>
      </c>
      <c r="C10" s="42" t="s">
        <v>119</v>
      </c>
      <c r="D10" s="44">
        <v>11.14</v>
      </c>
      <c r="E10" s="44">
        <f t="shared" si="0"/>
        <v>0.13952136906282722</v>
      </c>
      <c r="F10" s="42">
        <v>2000</v>
      </c>
      <c r="G10" s="37"/>
      <c r="K10" s="36">
        <v>13972.85</v>
      </c>
    </row>
    <row r="11" spans="1:6" ht="16.5" customHeight="1">
      <c r="A11" s="21">
        <v>8</v>
      </c>
      <c r="B11" s="42" t="s">
        <v>85</v>
      </c>
      <c r="C11" s="42" t="s">
        <v>119</v>
      </c>
      <c r="D11" s="44">
        <v>37.6</v>
      </c>
      <c r="E11" s="44">
        <f t="shared" si="0"/>
        <v>0.47091593148674177</v>
      </c>
      <c r="F11" s="42">
        <v>1950</v>
      </c>
    </row>
    <row r="12" spans="1:6" ht="15.75" customHeight="1">
      <c r="A12" s="21">
        <v>9</v>
      </c>
      <c r="B12" s="42" t="s">
        <v>86</v>
      </c>
      <c r="C12" s="42" t="s">
        <v>120</v>
      </c>
      <c r="D12" s="44">
        <v>7570.73</v>
      </c>
      <c r="E12" s="44">
        <f t="shared" si="0"/>
        <v>94.81854707405904</v>
      </c>
      <c r="F12" s="42">
        <v>41</v>
      </c>
    </row>
    <row r="13" spans="1:6" ht="22.5" customHeight="1">
      <c r="A13" s="21">
        <v>10</v>
      </c>
      <c r="B13" s="42" t="s">
        <v>87</v>
      </c>
      <c r="C13" s="42" t="s">
        <v>81</v>
      </c>
      <c r="D13" s="44">
        <f>238.97+2.0856+5.74</f>
        <v>246.7956</v>
      </c>
      <c r="E13" s="44">
        <f t="shared" si="0"/>
        <v>3.090956911192269</v>
      </c>
      <c r="F13" s="42">
        <v>420</v>
      </c>
    </row>
    <row r="14" spans="1:6" ht="16.5" customHeight="1">
      <c r="A14" s="21">
        <v>11</v>
      </c>
      <c r="B14" s="42" t="s">
        <v>88</v>
      </c>
      <c r="C14" s="42" t="s">
        <v>89</v>
      </c>
      <c r="D14" s="44">
        <v>0.62</v>
      </c>
      <c r="E14" s="44">
        <f t="shared" si="0"/>
        <v>0.007765103125579252</v>
      </c>
      <c r="F14" s="42">
        <v>349</v>
      </c>
    </row>
    <row r="15" spans="1:6" ht="16.5" customHeight="1">
      <c r="A15" s="21">
        <v>12</v>
      </c>
      <c r="B15" s="42" t="s">
        <v>90</v>
      </c>
      <c r="C15" s="42" t="s">
        <v>89</v>
      </c>
      <c r="D15" s="44">
        <v>18.59</v>
      </c>
      <c r="E15" s="44">
        <f t="shared" si="0"/>
        <v>0.23282785016857788</v>
      </c>
      <c r="F15" s="42">
        <v>3117.25</v>
      </c>
    </row>
    <row r="16" spans="1:6" ht="16.5" customHeight="1">
      <c r="A16" s="21">
        <v>13</v>
      </c>
      <c r="B16" s="42" t="s">
        <v>91</v>
      </c>
      <c r="C16" s="42" t="s">
        <v>89</v>
      </c>
      <c r="D16" s="44">
        <v>37.86</v>
      </c>
      <c r="E16" s="44">
        <f t="shared" si="0"/>
        <v>0.47417226505553306</v>
      </c>
      <c r="F16" s="42">
        <v>4674.95</v>
      </c>
    </row>
    <row r="17" spans="1:6" ht="16.5" customHeight="1">
      <c r="A17" s="21">
        <v>14</v>
      </c>
      <c r="B17" s="42" t="s">
        <v>92</v>
      </c>
      <c r="C17" s="42" t="s">
        <v>81</v>
      </c>
      <c r="D17" s="44">
        <v>35.43</v>
      </c>
      <c r="E17" s="44">
        <f t="shared" si="0"/>
        <v>0.44373807054721437</v>
      </c>
      <c r="F17" s="42">
        <v>380</v>
      </c>
    </row>
    <row r="18" spans="1:6" ht="16.5" customHeight="1">
      <c r="A18" s="21">
        <v>15</v>
      </c>
      <c r="B18" s="42" t="s">
        <v>93</v>
      </c>
      <c r="C18" s="42" t="s">
        <v>119</v>
      </c>
      <c r="D18" s="44">
        <v>34.95</v>
      </c>
      <c r="E18" s="44">
        <f t="shared" si="0"/>
        <v>0.4377263778048305</v>
      </c>
      <c r="F18" s="42">
        <v>28</v>
      </c>
    </row>
    <row r="19" spans="1:6" ht="16.5" customHeight="1">
      <c r="A19" s="21">
        <v>16</v>
      </c>
      <c r="B19" s="42" t="s">
        <v>94</v>
      </c>
      <c r="C19" s="42" t="s">
        <v>119</v>
      </c>
      <c r="D19" s="44">
        <f>82.92+0.04</f>
        <v>82.96000000000001</v>
      </c>
      <c r="E19" s="44">
        <f t="shared" si="0"/>
        <v>1.039020895642024</v>
      </c>
      <c r="F19" s="42">
        <v>80</v>
      </c>
    </row>
    <row r="20" spans="1:6" ht="16.5" customHeight="1">
      <c r="A20" s="21">
        <v>17</v>
      </c>
      <c r="B20" s="42" t="s">
        <v>95</v>
      </c>
      <c r="C20" s="42" t="s">
        <v>119</v>
      </c>
      <c r="D20" s="44">
        <v>194.87</v>
      </c>
      <c r="E20" s="44">
        <f t="shared" si="0"/>
        <v>2.4406220098090787</v>
      </c>
      <c r="F20" s="42">
        <v>88</v>
      </c>
    </row>
    <row r="21" spans="1:6" ht="29.25" customHeight="1">
      <c r="A21" s="21">
        <v>18</v>
      </c>
      <c r="B21" s="42" t="s">
        <v>96</v>
      </c>
      <c r="C21" s="42" t="s">
        <v>89</v>
      </c>
      <c r="D21" s="44">
        <v>3.37</v>
      </c>
      <c r="E21" s="44">
        <f t="shared" si="0"/>
        <v>0.042207092795487226</v>
      </c>
      <c r="F21" s="42">
        <v>5194.8</v>
      </c>
    </row>
    <row r="22" spans="1:6" ht="16.5" customHeight="1">
      <c r="A22" s="21">
        <v>19</v>
      </c>
      <c r="B22" s="42" t="s">
        <v>97</v>
      </c>
      <c r="C22" s="42" t="s">
        <v>120</v>
      </c>
      <c r="D22" s="44">
        <v>7689.95</v>
      </c>
      <c r="E22" s="44">
        <f t="shared" si="0"/>
        <v>96.31170125894866</v>
      </c>
      <c r="F22" s="42">
        <v>25</v>
      </c>
    </row>
    <row r="23" spans="1:6" ht="16.5" customHeight="1">
      <c r="A23" s="21">
        <v>20</v>
      </c>
      <c r="B23" s="42" t="s">
        <v>98</v>
      </c>
      <c r="C23" s="42" t="s">
        <v>120</v>
      </c>
      <c r="D23" s="44">
        <v>236.49</v>
      </c>
      <c r="E23" s="44">
        <f t="shared" si="0"/>
        <v>2.9618858680132862</v>
      </c>
      <c r="F23" s="42">
        <v>30</v>
      </c>
    </row>
    <row r="24" spans="1:6" ht="16.5" customHeight="1">
      <c r="A24" s="21">
        <v>21</v>
      </c>
      <c r="B24" s="42" t="s">
        <v>99</v>
      </c>
      <c r="C24" s="42" t="s">
        <v>120</v>
      </c>
      <c r="D24" s="44">
        <v>4888.06</v>
      </c>
      <c r="E24" s="44">
        <f t="shared" si="0"/>
        <v>61.21982255486923</v>
      </c>
      <c r="F24" s="42">
        <v>29</v>
      </c>
    </row>
    <row r="25" spans="1:6" ht="16.5" customHeight="1">
      <c r="A25" s="21">
        <v>22</v>
      </c>
      <c r="B25" s="42" t="s">
        <v>100</v>
      </c>
      <c r="C25" s="42" t="s">
        <v>101</v>
      </c>
      <c r="D25" s="44">
        <v>6974.09</v>
      </c>
      <c r="E25" s="44">
        <f t="shared" si="0"/>
        <v>87.34601299527581</v>
      </c>
      <c r="F25" s="42">
        <v>8.93</v>
      </c>
    </row>
    <row r="26" spans="1:6" ht="16.5" customHeight="1">
      <c r="A26" s="21">
        <v>23</v>
      </c>
      <c r="B26" s="42" t="s">
        <v>102</v>
      </c>
      <c r="C26" s="42" t="s">
        <v>101</v>
      </c>
      <c r="D26" s="44">
        <v>2745.4</v>
      </c>
      <c r="E26" s="44">
        <f t="shared" si="0"/>
        <v>34.38437761446013</v>
      </c>
      <c r="F26" s="42">
        <v>15</v>
      </c>
    </row>
    <row r="27" spans="1:6" ht="16.5" customHeight="1">
      <c r="A27" s="21">
        <v>24</v>
      </c>
      <c r="B27" s="42" t="s">
        <v>103</v>
      </c>
      <c r="C27" s="42" t="s">
        <v>120</v>
      </c>
      <c r="D27" s="42">
        <f>1107.67*0.6*0.6+2734.91+10217.68*0.3*0.3</f>
        <v>4053.2623999999996</v>
      </c>
      <c r="E27" s="44">
        <f t="shared" si="0"/>
        <v>50.764516985536865</v>
      </c>
      <c r="F27" s="42">
        <v>24.5</v>
      </c>
    </row>
    <row r="28" spans="1:6" ht="16.5" customHeight="1">
      <c r="A28" s="21">
        <v>25</v>
      </c>
      <c r="B28" s="42" t="s">
        <v>104</v>
      </c>
      <c r="C28" s="42" t="s">
        <v>120</v>
      </c>
      <c r="D28" s="42">
        <f>1969.15*0.6*0.6+5386.88*0.8*0.8</f>
        <v>4156.4972</v>
      </c>
      <c r="E28" s="44">
        <f t="shared" si="0"/>
        <v>52.05746677287324</v>
      </c>
      <c r="F28" s="42">
        <v>20</v>
      </c>
    </row>
    <row r="29" spans="1:6" ht="16.5" customHeight="1">
      <c r="A29" s="21">
        <v>26</v>
      </c>
      <c r="B29" s="42" t="s">
        <v>105</v>
      </c>
      <c r="C29" s="42" t="s">
        <v>120</v>
      </c>
      <c r="D29" s="42">
        <v>339.81</v>
      </c>
      <c r="E29" s="44">
        <f t="shared" si="0"/>
        <v>4.255902730811428</v>
      </c>
      <c r="F29" s="42">
        <v>29.56</v>
      </c>
    </row>
    <row r="30" spans="1:6" ht="16.5" customHeight="1">
      <c r="A30" s="21">
        <v>27</v>
      </c>
      <c r="B30" s="42" t="s">
        <v>106</v>
      </c>
      <c r="C30" s="42" t="s">
        <v>101</v>
      </c>
      <c r="D30" s="42">
        <v>10667.53</v>
      </c>
      <c r="E30" s="44">
        <f t="shared" si="0"/>
        <v>133.60398475033944</v>
      </c>
      <c r="F30" s="42">
        <v>18</v>
      </c>
    </row>
    <row r="31" spans="1:6" ht="16.5" customHeight="1">
      <c r="A31" s="21">
        <v>28</v>
      </c>
      <c r="B31" s="42" t="s">
        <v>107</v>
      </c>
      <c r="C31" s="42" t="s">
        <v>101</v>
      </c>
      <c r="D31" s="42">
        <v>7597.74</v>
      </c>
      <c r="E31" s="44">
        <f t="shared" si="0"/>
        <v>95.15683003441694</v>
      </c>
      <c r="F31" s="42">
        <v>4.5</v>
      </c>
    </row>
    <row r="32" spans="1:6" ht="16.5" customHeight="1">
      <c r="A32" s="21">
        <v>29</v>
      </c>
      <c r="B32" s="43" t="s">
        <v>108</v>
      </c>
      <c r="C32" s="43" t="s">
        <v>109</v>
      </c>
      <c r="D32" s="43">
        <v>1526.4</v>
      </c>
      <c r="E32" s="40">
        <f t="shared" si="0"/>
        <v>19.11718292078092</v>
      </c>
      <c r="F32" s="43">
        <v>4.47</v>
      </c>
    </row>
    <row r="33" spans="1:6" ht="16.5" customHeight="1">
      <c r="A33" s="21">
        <v>30</v>
      </c>
      <c r="B33" s="43" t="s">
        <v>110</v>
      </c>
      <c r="C33" s="43" t="s">
        <v>109</v>
      </c>
      <c r="D33" s="43">
        <v>23961.3</v>
      </c>
      <c r="E33" s="40">
        <f t="shared" si="0"/>
        <v>300.09994439184214</v>
      </c>
      <c r="F33" s="43">
        <v>1.8</v>
      </c>
    </row>
    <row r="34" spans="1:6" ht="16.5" customHeight="1">
      <c r="A34" s="21">
        <v>31</v>
      </c>
      <c r="B34" s="43" t="s">
        <v>111</v>
      </c>
      <c r="C34" s="43" t="s">
        <v>109</v>
      </c>
      <c r="D34" s="43">
        <f>98446.1+8606.04</f>
        <v>107052.14000000001</v>
      </c>
      <c r="E34" s="40">
        <f t="shared" si="0"/>
        <v>1340.759527280561</v>
      </c>
      <c r="F34" s="43">
        <v>1.95</v>
      </c>
    </row>
    <row r="35" spans="1:6" ht="16.5" customHeight="1">
      <c r="A35" s="21">
        <v>32</v>
      </c>
      <c r="B35" s="43" t="s">
        <v>112</v>
      </c>
      <c r="C35" s="43" t="s">
        <v>109</v>
      </c>
      <c r="D35" s="43">
        <v>216.74</v>
      </c>
      <c r="E35" s="40">
        <f t="shared" si="0"/>
        <v>2.714529760383947</v>
      </c>
      <c r="F35" s="43">
        <v>9.5</v>
      </c>
    </row>
    <row r="36" spans="1:143" s="39" customFormat="1" ht="16.5" customHeight="1">
      <c r="A36" s="21">
        <v>33</v>
      </c>
      <c r="B36" s="43" t="s">
        <v>113</v>
      </c>
      <c r="C36" s="43" t="s">
        <v>114</v>
      </c>
      <c r="D36" s="43">
        <v>1237.26</v>
      </c>
      <c r="E36" s="40">
        <f t="shared" si="0"/>
        <v>15.495889505087396</v>
      </c>
      <c r="F36" s="43">
        <v>14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</row>
    <row r="37" spans="1:143" s="41" customFormat="1" ht="15">
      <c r="A37" s="21">
        <v>34</v>
      </c>
      <c r="B37" s="43" t="s">
        <v>115</v>
      </c>
      <c r="C37" s="43" t="s">
        <v>109</v>
      </c>
      <c r="D37" s="43">
        <v>199.93</v>
      </c>
      <c r="E37" s="40">
        <f t="shared" si="0"/>
        <v>2.5039952708017097</v>
      </c>
      <c r="F37" s="43">
        <v>55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</row>
    <row r="38" spans="1:143" s="41" customFormat="1" ht="15">
      <c r="A38" s="21">
        <v>35</v>
      </c>
      <c r="B38" s="43" t="s">
        <v>116</v>
      </c>
      <c r="C38" s="43" t="s">
        <v>109</v>
      </c>
      <c r="D38" s="43">
        <v>1610.58</v>
      </c>
      <c r="E38" s="40">
        <f t="shared" si="0"/>
        <v>20.171483535476504</v>
      </c>
      <c r="F38" s="43">
        <v>18.5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</row>
    <row r="39" spans="1:6" ht="15">
      <c r="A39" s="21">
        <v>36</v>
      </c>
      <c r="B39" s="43" t="s">
        <v>117</v>
      </c>
      <c r="C39" s="43" t="s">
        <v>109</v>
      </c>
      <c r="D39" s="43">
        <v>890.64</v>
      </c>
      <c r="E39" s="40">
        <f t="shared" si="0"/>
        <v>11.154695883493396</v>
      </c>
      <c r="F39" s="43">
        <v>75</v>
      </c>
    </row>
    <row r="40" spans="1:6" ht="15">
      <c r="A40" s="21">
        <v>37</v>
      </c>
      <c r="B40" s="43" t="s">
        <v>118</v>
      </c>
      <c r="C40" s="43" t="s">
        <v>109</v>
      </c>
      <c r="D40" s="43">
        <v>3394.57</v>
      </c>
      <c r="E40" s="40">
        <f t="shared" si="0"/>
        <v>42.514816317738</v>
      </c>
      <c r="F40" s="43">
        <v>3.2</v>
      </c>
    </row>
  </sheetData>
  <mergeCells count="2">
    <mergeCell ref="A1:F1"/>
    <mergeCell ref="A2:F2"/>
  </mergeCells>
  <printOptions/>
  <pageMargins left="0.75" right="0.75" top="0.53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2017-04-18T08:09:30Z</cp:lastPrinted>
  <dcterms:created xsi:type="dcterms:W3CDTF">2016-12-23T02:22:30Z</dcterms:created>
  <dcterms:modified xsi:type="dcterms:W3CDTF">2017-05-02T06:29:33Z</dcterms:modified>
  <cp:category/>
  <cp:version/>
  <cp:contentType/>
  <cp:contentStatus/>
</cp:coreProperties>
</file>