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072" windowHeight="10752" activeTab="0"/>
  </bookViews>
  <sheets>
    <sheet name="指标分析" sheetId="1" r:id="rId1"/>
    <sheet name="概况" sheetId="2" r:id="rId2"/>
    <sheet name="人工" sheetId="3" r:id="rId3"/>
  </sheets>
  <definedNames>
    <definedName name="_xlnm.Print_Area" localSheetId="1">'概况'!$A$1:$F$16</definedName>
  </definedNames>
  <calcPr fullCalcOnLoad="1"/>
</workbook>
</file>

<file path=xl/sharedStrings.xml><?xml version="1.0" encoding="utf-8"?>
<sst xmlns="http://schemas.openxmlformats.org/spreadsheetml/2006/main" count="114" uniqueCount="98">
  <si>
    <t>某住宅楼工程造价指标分析</t>
  </si>
  <si>
    <t>费  用</t>
  </si>
  <si>
    <t>造  价</t>
  </si>
  <si>
    <t>措施费</t>
  </si>
  <si>
    <t>规费</t>
  </si>
  <si>
    <t>税金</t>
  </si>
  <si>
    <t>项目  单位</t>
  </si>
  <si>
    <t>元</t>
  </si>
  <si>
    <r>
      <t>元/m</t>
    </r>
    <r>
      <rPr>
        <vertAlign val="superscript"/>
        <sz val="9"/>
        <rFont val="宋体"/>
        <family val="0"/>
      </rPr>
      <t>2</t>
    </r>
  </si>
  <si>
    <t>总计(a+b)</t>
  </si>
  <si>
    <r>
      <t>建筑工程(</t>
    </r>
    <r>
      <rPr>
        <sz val="9"/>
        <rFont val="宋体"/>
        <family val="0"/>
      </rPr>
      <t>1</t>
    </r>
    <r>
      <rPr>
        <sz val="9"/>
        <rFont val="宋体"/>
        <family val="0"/>
      </rPr>
      <t>)</t>
    </r>
  </si>
  <si>
    <r>
      <t>装饰工程(</t>
    </r>
    <r>
      <rPr>
        <sz val="9"/>
        <rFont val="宋体"/>
        <family val="0"/>
      </rPr>
      <t>2</t>
    </r>
    <r>
      <rPr>
        <sz val="9"/>
        <rFont val="宋体"/>
        <family val="0"/>
      </rPr>
      <t>)</t>
    </r>
  </si>
  <si>
    <r>
      <t>安装工程(</t>
    </r>
    <r>
      <rPr>
        <sz val="9"/>
        <rFont val="宋体"/>
        <family val="0"/>
      </rPr>
      <t>3</t>
    </r>
    <r>
      <rPr>
        <sz val="9"/>
        <rFont val="宋体"/>
        <family val="0"/>
      </rPr>
      <t>)</t>
    </r>
  </si>
  <si>
    <r>
      <t xml:space="preserve">a、总包小计    </t>
    </r>
    <r>
      <rPr>
        <sz val="8"/>
        <rFont val="宋体"/>
        <family val="0"/>
      </rPr>
      <t>（1）+（2）+（3）</t>
    </r>
  </si>
  <si>
    <t>专业分包工程</t>
  </si>
  <si>
    <t>电梯工程</t>
  </si>
  <si>
    <t>消防工程</t>
  </si>
  <si>
    <t>b、小计</t>
  </si>
  <si>
    <t>表1  工程概况</t>
  </si>
  <si>
    <t>结构类型</t>
  </si>
  <si>
    <t>框剪结构</t>
  </si>
  <si>
    <t>层数</t>
  </si>
  <si>
    <t>层高</t>
  </si>
  <si>
    <t>2.9m</t>
  </si>
  <si>
    <t>檐高</t>
  </si>
  <si>
    <t>建筑面积</t>
  </si>
  <si>
    <t>基础类型、材料及标号</t>
  </si>
  <si>
    <t>墙体类型、材料及标号</t>
  </si>
  <si>
    <t>屋面防水保温</t>
  </si>
  <si>
    <t>墙体保温隔热</t>
  </si>
  <si>
    <t>楼地面做法</t>
  </si>
  <si>
    <t>门窗</t>
  </si>
  <si>
    <t>外装饰做法</t>
  </si>
  <si>
    <t>内装饰做法</t>
  </si>
  <si>
    <t>采暖通风（含空调）</t>
  </si>
  <si>
    <t>电梯种类数量</t>
  </si>
  <si>
    <t>给水排水</t>
  </si>
  <si>
    <t>送配电、动力及照明</t>
  </si>
  <si>
    <t>弱电（含电话、网络、可视对讲等）</t>
  </si>
  <si>
    <t>燃气</t>
  </si>
  <si>
    <t>消防（含自动报警、水灭火气体灭火系统等）</t>
  </si>
  <si>
    <t xml:space="preserve">某住宅楼工程造价指标分析 </t>
  </si>
  <si>
    <t>表3：建筑工程项目人工、主要材料、机械消耗数量及单价分析表</t>
  </si>
  <si>
    <t>序号</t>
  </si>
  <si>
    <t>名 称</t>
  </si>
  <si>
    <t>单位</t>
  </si>
  <si>
    <t>总消耗量</t>
  </si>
  <si>
    <t>每百平方米消耗量</t>
  </si>
  <si>
    <t>结算单价</t>
  </si>
  <si>
    <t>人工（建筑）</t>
  </si>
  <si>
    <t>工日</t>
  </si>
  <si>
    <t>人工（装饰）</t>
  </si>
  <si>
    <t>人工（安装）</t>
  </si>
  <si>
    <t>钢筋</t>
  </si>
  <si>
    <t>t</t>
  </si>
  <si>
    <t>加气砼砌块</t>
  </si>
  <si>
    <t>开竣工日期：2015.9-2016.12</t>
  </si>
  <si>
    <r>
      <rPr>
        <sz val="9"/>
        <rFont val="宋体"/>
        <family val="0"/>
      </rPr>
      <t>地上</t>
    </r>
    <r>
      <rPr>
        <sz val="9"/>
        <rFont val="Times New Roman"/>
        <family val="1"/>
      </rPr>
      <t>32</t>
    </r>
    <r>
      <rPr>
        <sz val="9"/>
        <rFont val="宋体"/>
        <family val="0"/>
      </rPr>
      <t>层，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地下</t>
    </r>
    <r>
      <rPr>
        <sz val="9"/>
        <rFont val="Times New Roman"/>
        <family val="1"/>
      </rPr>
      <t>2</t>
    </r>
    <r>
      <rPr>
        <sz val="9"/>
        <rFont val="宋体"/>
        <family val="0"/>
      </rPr>
      <t>层</t>
    </r>
  </si>
  <si>
    <t>92.6m</t>
  </si>
  <si>
    <r>
      <t>27229.01m</t>
    </r>
    <r>
      <rPr>
        <vertAlign val="superscript"/>
        <sz val="10"/>
        <rFont val="宋体"/>
        <family val="0"/>
      </rPr>
      <t>2</t>
    </r>
  </si>
  <si>
    <t>人工挖孔桩，墙下条形基础。桩基C30，基础承台梁或梁C35</t>
  </si>
  <si>
    <t>剪力墙砼标号C40/C35/C30,加气混凝土砌块，砌筑砂浆M5.0混合砂浆，外采用B05砂加气自保温砌块</t>
  </si>
  <si>
    <t>3+3厚聚酯胎体SBS改性沥青防水卷材，60厚硬质聚氨酯泡沫板</t>
  </si>
  <si>
    <t>30mm挤塑聚苯板</t>
  </si>
  <si>
    <t>楼地面：厨房、卫生间、起居室、餐厅、卧室、书房等房间地面为细石砼地面楼，楼梯间、阳台水泥砂浆地面。</t>
  </si>
  <si>
    <t>单元入口为电控防盗门、入户门为防盗门、空调挑板处金属百叶窗、窗为70系列隔热型材铝合金平开窗</t>
  </si>
  <si>
    <t>外墙刷弹性涂料</t>
  </si>
  <si>
    <t>内墙面刮腻子，厨房、卫生间为毛坯房</t>
  </si>
  <si>
    <t>镀锌钢管、耐热聚乙烯PE-RT管、铁皮风管</t>
  </si>
  <si>
    <t>品牌：日立，数量：4部</t>
  </si>
  <si>
    <t>表2：建筑工程造价分析表                  建筑面积：27229.01㎡                     结算期：2017.1.10</t>
  </si>
  <si>
    <t>分部分项工程费</t>
  </si>
  <si>
    <t>元</t>
  </si>
  <si>
    <t>其他项目费</t>
  </si>
  <si>
    <t>弱电工程</t>
  </si>
  <si>
    <t>千块</t>
  </si>
  <si>
    <t>水泥</t>
  </si>
  <si>
    <t>砼</t>
  </si>
  <si>
    <t>木材</t>
  </si>
  <si>
    <t>钢管</t>
  </si>
  <si>
    <t>铜芯绝缘导线BV</t>
  </si>
  <si>
    <t>电线-BYJ</t>
  </si>
  <si>
    <t>刚性阻燃管PC</t>
  </si>
  <si>
    <t>PE-RT</t>
  </si>
  <si>
    <t>塑料给水管PPR</t>
  </si>
  <si>
    <t>交流电焊机30kVA</t>
  </si>
  <si>
    <t>载货汽车6t</t>
  </si>
  <si>
    <t>单笼施工电梯1t/100m</t>
  </si>
  <si>
    <t>单筒慢速电动卷扬机50kN</t>
  </si>
  <si>
    <t>m3</t>
  </si>
  <si>
    <t>m</t>
  </si>
  <si>
    <t>台班</t>
  </si>
  <si>
    <t>给水：复合钢管、PPR管，排水：镀锌钢管、铸铁管、UPVC管。</t>
  </si>
  <si>
    <t>电气配管：焊接钢管，配线：塑铜线，一般干线均为阻燃型电力电缆，桥架均为阻燃型，灯具为荧光灯、LED灯等。</t>
  </si>
  <si>
    <t>户内设电话、电视、网络系统配线箱及配管（含焊接钢管、塑料管）</t>
  </si>
  <si>
    <t>无</t>
  </si>
  <si>
    <t>配管采用焊接钢管，管内配线采用阻燃铜芯电线防火桥架，感温探测器、感烟火灾探测器，手报按钮防报警、声光报警器。</t>
  </si>
  <si>
    <t>某住宅楼工程造价指标分析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</si>
</sst>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_ "/>
  </numFmts>
  <fonts count="18"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63"/>
      <name val="黑体"/>
      <family val="3"/>
    </font>
    <font>
      <sz val="9"/>
      <color indexed="8"/>
      <name val="宋体"/>
      <family val="0"/>
    </font>
    <font>
      <vertAlign val="superscript"/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9"/>
      <name val="Times New Roman"/>
      <family val="1"/>
    </font>
    <font>
      <vertAlign val="superscript"/>
      <sz val="10"/>
      <name val="宋体"/>
      <family val="0"/>
    </font>
    <font>
      <sz val="10.5"/>
      <name val="宋体"/>
      <family val="0"/>
    </font>
    <font>
      <sz val="10.5"/>
      <name val="Calibri"/>
      <family val="2"/>
    </font>
    <font>
      <b/>
      <sz val="14"/>
      <name val="宋体"/>
      <family val="0"/>
    </font>
    <font>
      <b/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7" fontId="2" fillId="3" borderId="1" xfId="16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17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justify"/>
    </xf>
    <xf numFmtId="0" fontId="10" fillId="0" borderId="0" xfId="0" applyFont="1" applyBorder="1" applyAlignment="1">
      <alignment vertical="center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justify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2" fillId="0" borderId="3" xfId="19" applyNumberFormat="1" applyFont="1" applyFill="1" applyBorder="1" applyAlignment="1">
      <alignment horizontal="center" vertical="center" wrapText="1"/>
      <protection/>
    </xf>
    <xf numFmtId="178" fontId="2" fillId="0" borderId="3" xfId="19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18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8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4" borderId="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4" borderId="0" xfId="0" applyNumberFormat="1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177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77" fontId="2" fillId="0" borderId="5" xfId="0" applyNumberFormat="1" applyFont="1" applyFill="1" applyBorder="1" applyAlignment="1">
      <alignment horizontal="left" vertical="center" wrapText="1"/>
    </xf>
  </cellXfs>
  <cellStyles count="12">
    <cellStyle name="Normal" xfId="0"/>
    <cellStyle name="Percent" xfId="15"/>
    <cellStyle name="常规 2" xfId="16"/>
    <cellStyle name="常规 4" xfId="17"/>
    <cellStyle name="常规_人材机消耗量及单价分析表_1" xfId="18"/>
    <cellStyle name="常规_人材机消耗量及单价分析表_2" xfId="19"/>
    <cellStyle name="Hyperlink" xfId="20"/>
    <cellStyle name="Currency" xfId="21"/>
    <cellStyle name="Currency [0]" xfId="22"/>
    <cellStyle name="Comma" xfId="23"/>
    <cellStyle name="Comma [0]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4.25"/>
  <cols>
    <col min="1" max="1" width="3.00390625" style="0" customWidth="1"/>
    <col min="2" max="2" width="7.25390625" style="0" customWidth="1"/>
    <col min="3" max="3" width="10.75390625" style="0" customWidth="1"/>
    <col min="4" max="4" width="7.375" style="0" customWidth="1"/>
    <col min="5" max="5" width="10.50390625" style="0" customWidth="1"/>
    <col min="6" max="6" width="11.375" style="0" customWidth="1"/>
    <col min="7" max="7" width="8.875" style="0" customWidth="1"/>
    <col min="8" max="9" width="11.375" style="0" customWidth="1"/>
    <col min="10" max="11" width="16.125" style="0" hidden="1" customWidth="1"/>
    <col min="12" max="12" width="9.50390625" style="0" hidden="1" customWidth="1"/>
  </cols>
  <sheetData>
    <row r="1" spans="1:12" ht="45" customHeight="1">
      <c r="A1" s="53" t="s">
        <v>97</v>
      </c>
      <c r="B1" s="53"/>
      <c r="C1" s="53"/>
      <c r="D1" s="53"/>
      <c r="E1" s="53"/>
      <c r="F1" s="53"/>
      <c r="G1" s="53"/>
      <c r="H1" s="53"/>
      <c r="I1" s="53"/>
      <c r="J1" s="1"/>
      <c r="K1" s="1"/>
      <c r="L1" s="1"/>
    </row>
    <row r="2" spans="1:12" ht="14.25" customHeight="1">
      <c r="A2" s="51" t="s">
        <v>70</v>
      </c>
      <c r="B2" s="51"/>
      <c r="C2" s="51"/>
      <c r="D2" s="51"/>
      <c r="E2" s="51"/>
      <c r="F2" s="51"/>
      <c r="G2" s="51"/>
      <c r="H2" s="51"/>
      <c r="I2" s="51"/>
      <c r="J2" s="1"/>
      <c r="K2" s="1"/>
      <c r="L2" s="1"/>
    </row>
    <row r="3" spans="1:12" ht="49.5" customHeight="1">
      <c r="A3" s="52" t="s">
        <v>1</v>
      </c>
      <c r="B3" s="52"/>
      <c r="C3" s="52" t="s">
        <v>2</v>
      </c>
      <c r="D3" s="52"/>
      <c r="E3" s="3" t="s">
        <v>71</v>
      </c>
      <c r="F3" s="3" t="s">
        <v>3</v>
      </c>
      <c r="G3" s="3" t="s">
        <v>73</v>
      </c>
      <c r="H3" s="3" t="s">
        <v>4</v>
      </c>
      <c r="I3" s="2" t="s">
        <v>5</v>
      </c>
      <c r="J3" s="5"/>
      <c r="K3" s="5"/>
      <c r="L3" s="1"/>
    </row>
    <row r="4" spans="1:12" ht="24.75" customHeight="1">
      <c r="A4" s="52" t="s">
        <v>6</v>
      </c>
      <c r="B4" s="52"/>
      <c r="C4" s="2" t="s">
        <v>7</v>
      </c>
      <c r="D4" s="6" t="s">
        <v>8</v>
      </c>
      <c r="E4" s="6" t="s">
        <v>72</v>
      </c>
      <c r="F4" s="6" t="s">
        <v>72</v>
      </c>
      <c r="G4" s="6" t="s">
        <v>72</v>
      </c>
      <c r="H4" s="6" t="s">
        <v>72</v>
      </c>
      <c r="I4" s="6" t="s">
        <v>72</v>
      </c>
      <c r="J4" s="7"/>
      <c r="K4" s="7"/>
      <c r="L4" s="1"/>
    </row>
    <row r="5" spans="1:12" ht="24.75" customHeight="1">
      <c r="A5" s="52" t="s">
        <v>9</v>
      </c>
      <c r="B5" s="52"/>
      <c r="C5" s="8">
        <v>54907109.5</v>
      </c>
      <c r="D5" s="9">
        <f>D9+D13</f>
        <v>2224.2757199031475</v>
      </c>
      <c r="E5" s="10"/>
      <c r="F5" s="10"/>
      <c r="G5" s="10"/>
      <c r="H5" s="10"/>
      <c r="I5" s="10"/>
      <c r="J5" s="12"/>
      <c r="K5" s="12"/>
      <c r="L5" s="1">
        <v>27229.01</v>
      </c>
    </row>
    <row r="6" spans="1:12" ht="24.75" customHeight="1">
      <c r="A6" s="52" t="s">
        <v>10</v>
      </c>
      <c r="B6" s="52"/>
      <c r="C6" s="8">
        <v>36152584.25</v>
      </c>
      <c r="D6" s="9">
        <f>C6/L5</f>
        <v>1327.7230516276575</v>
      </c>
      <c r="E6" s="9">
        <f>23854933.61-874955.51</f>
        <v>22979978.099999998</v>
      </c>
      <c r="F6" s="9">
        <v>9695360.51</v>
      </c>
      <c r="G6" s="9">
        <v>101840.92</v>
      </c>
      <c r="H6" s="9">
        <v>2130180.15</v>
      </c>
      <c r="I6" s="4">
        <v>1245224.57</v>
      </c>
      <c r="J6" s="13">
        <f>SUM(E6:I6)</f>
        <v>36152584.25</v>
      </c>
      <c r="K6" s="13">
        <f>J6-C6</f>
        <v>0</v>
      </c>
      <c r="L6" s="1">
        <v>27229.01</v>
      </c>
    </row>
    <row r="7" spans="1:12" ht="24.75" customHeight="1">
      <c r="A7" s="52" t="s">
        <v>11</v>
      </c>
      <c r="B7" s="52"/>
      <c r="C7" s="9">
        <v>11937048.05</v>
      </c>
      <c r="D7" s="9">
        <f>C7/L6</f>
        <v>438.39449359341387</v>
      </c>
      <c r="E7" s="6">
        <f>10736605.9-286907.58</f>
        <v>10449698.32</v>
      </c>
      <c r="F7" s="2">
        <v>298300.99</v>
      </c>
      <c r="G7" s="9">
        <v>0</v>
      </c>
      <c r="H7" s="2">
        <v>777960.94</v>
      </c>
      <c r="I7" s="4">
        <v>411087.8</v>
      </c>
      <c r="J7" s="13">
        <f>SUM(E7:I7)</f>
        <v>11937048.05</v>
      </c>
      <c r="K7" s="13">
        <f>J7-C7</f>
        <v>0</v>
      </c>
      <c r="L7" s="1">
        <v>27229.01</v>
      </c>
    </row>
    <row r="8" spans="1:12" ht="24.75" customHeight="1">
      <c r="A8" s="52" t="s">
        <v>12</v>
      </c>
      <c r="B8" s="52"/>
      <c r="C8" s="9">
        <v>9080496.34</v>
      </c>
      <c r="D8" s="9">
        <f>C8/L7</f>
        <v>333.486099568071</v>
      </c>
      <c r="E8" s="6">
        <f>7571880.23+395977.14</f>
        <v>7967857.37</v>
      </c>
      <c r="F8" s="2">
        <v>205398.56</v>
      </c>
      <c r="G8" s="9">
        <v>0</v>
      </c>
      <c r="H8" s="2">
        <v>615182.75</v>
      </c>
      <c r="I8" s="4">
        <v>292057.66</v>
      </c>
      <c r="J8" s="13">
        <f>SUM(E8:I8)</f>
        <v>9080496.34</v>
      </c>
      <c r="K8" s="13">
        <f>J8-C8</f>
        <v>0</v>
      </c>
      <c r="L8" s="1">
        <v>27229.01</v>
      </c>
    </row>
    <row r="9" spans="1:12" ht="24.75" customHeight="1">
      <c r="A9" s="52" t="s">
        <v>13</v>
      </c>
      <c r="B9" s="52"/>
      <c r="C9" s="9">
        <f>SUM(C6:C8)</f>
        <v>57170128.64</v>
      </c>
      <c r="D9" s="9">
        <f>SUM(D6:D8)</f>
        <v>2099.6036447891424</v>
      </c>
      <c r="E9" s="9">
        <f>SUM(E6:E8)</f>
        <v>41397533.79</v>
      </c>
      <c r="F9" s="9">
        <f>SUM(F6:F8)</f>
        <v>10199060.06</v>
      </c>
      <c r="G9" s="9">
        <f>SUM(G6:G8)</f>
        <v>101840.92</v>
      </c>
      <c r="H9" s="9">
        <f>SUM(H6:H8)</f>
        <v>3523323.84</v>
      </c>
      <c r="I9" s="9">
        <f>SUM(I6:I8)</f>
        <v>1948370.03</v>
      </c>
      <c r="J9" s="13">
        <f>SUM(E9:I9)</f>
        <v>57170128.64</v>
      </c>
      <c r="K9" s="13">
        <f>J9-C9</f>
        <v>0</v>
      </c>
      <c r="L9" s="1">
        <v>27229.01</v>
      </c>
    </row>
    <row r="10" spans="1:12" ht="24.75" customHeight="1">
      <c r="A10" s="54" t="s">
        <v>14</v>
      </c>
      <c r="B10" s="2" t="s">
        <v>15</v>
      </c>
      <c r="C10" s="9">
        <v>268000</v>
      </c>
      <c r="D10" s="9">
        <f>C10/L8</f>
        <v>9.842443775958069</v>
      </c>
      <c r="E10" s="9"/>
      <c r="F10" s="9"/>
      <c r="G10" s="9"/>
      <c r="H10" s="9"/>
      <c r="I10" s="11"/>
      <c r="J10" s="14"/>
      <c r="K10" s="14"/>
      <c r="L10" s="1">
        <v>27229.01</v>
      </c>
    </row>
    <row r="11" spans="1:12" ht="24.75" customHeight="1">
      <c r="A11" s="54"/>
      <c r="B11" s="2" t="s">
        <v>16</v>
      </c>
      <c r="C11" s="9">
        <v>918393.87</v>
      </c>
      <c r="D11" s="9">
        <f>C11/L9</f>
        <v>33.72850757335651</v>
      </c>
      <c r="E11" s="9"/>
      <c r="F11" s="9"/>
      <c r="G11" s="9"/>
      <c r="H11" s="9"/>
      <c r="I11" s="11"/>
      <c r="J11" s="14"/>
      <c r="K11" s="14"/>
      <c r="L11" s="1">
        <v>27229.01</v>
      </c>
    </row>
    <row r="12" spans="1:12" ht="24.75" customHeight="1">
      <c r="A12" s="54"/>
      <c r="B12" s="2" t="s">
        <v>74</v>
      </c>
      <c r="C12" s="9">
        <v>2208303.31</v>
      </c>
      <c r="D12" s="9">
        <f>C12/L10</f>
        <v>81.10112376469068</v>
      </c>
      <c r="E12" s="9"/>
      <c r="F12" s="9"/>
      <c r="G12" s="9"/>
      <c r="H12" s="9"/>
      <c r="I12" s="11"/>
      <c r="J12" s="14"/>
      <c r="K12" s="14"/>
      <c r="L12" s="1">
        <v>27229.01</v>
      </c>
    </row>
    <row r="13" spans="1:12" ht="24.75" customHeight="1">
      <c r="A13" s="55"/>
      <c r="B13" s="2" t="s">
        <v>17</v>
      </c>
      <c r="C13" s="15">
        <f>SUM(C10:C12)</f>
        <v>3394697.18</v>
      </c>
      <c r="D13" s="9">
        <f>SUM(D10:D12)</f>
        <v>124.67207511400525</v>
      </c>
      <c r="E13" s="2"/>
      <c r="F13" s="10"/>
      <c r="G13" s="10"/>
      <c r="H13" s="10"/>
      <c r="I13" s="10"/>
      <c r="J13" s="12"/>
      <c r="K13" s="12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</sheetData>
  <mergeCells count="11">
    <mergeCell ref="A8:B8"/>
    <mergeCell ref="A9:B9"/>
    <mergeCell ref="A10:A13"/>
    <mergeCell ref="A4:B4"/>
    <mergeCell ref="A5:B5"/>
    <mergeCell ref="A6:B6"/>
    <mergeCell ref="A7:B7"/>
    <mergeCell ref="A2:I2"/>
    <mergeCell ref="A3:B3"/>
    <mergeCell ref="C3:D3"/>
    <mergeCell ref="A1:I1"/>
  </mergeCells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workbookViewId="0" topLeftCell="B5">
      <selection activeCell="B10" sqref="B10:C10"/>
    </sheetView>
  </sheetViews>
  <sheetFormatPr defaultColWidth="9.00390625" defaultRowHeight="14.25"/>
  <cols>
    <col min="1" max="1" width="13.25390625" style="0" customWidth="1"/>
    <col min="2" max="2" width="14.625" style="0" customWidth="1"/>
    <col min="3" max="3" width="13.75390625" style="0" customWidth="1"/>
    <col min="4" max="4" width="12.25390625" style="0" customWidth="1"/>
    <col min="5" max="5" width="11.00390625" style="0" customWidth="1"/>
    <col min="6" max="6" width="16.00390625" style="0" customWidth="1"/>
  </cols>
  <sheetData>
    <row r="1" spans="1:19" ht="39.75" customHeight="1">
      <c r="A1" s="66" t="s">
        <v>0</v>
      </c>
      <c r="B1" s="66"/>
      <c r="C1" s="66"/>
      <c r="D1" s="66"/>
      <c r="E1" s="66"/>
      <c r="F1" s="6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17.25" customHeight="1">
      <c r="A2" s="67" t="s">
        <v>18</v>
      </c>
      <c r="B2" s="67"/>
      <c r="C2" s="17"/>
      <c r="D2" s="17"/>
      <c r="E2" s="17"/>
      <c r="F2" s="17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s="21" customFormat="1" ht="24.75" customHeight="1">
      <c r="A3" s="62" t="s">
        <v>56</v>
      </c>
      <c r="B3" s="62"/>
      <c r="C3" s="19" t="s">
        <v>19</v>
      </c>
      <c r="D3" s="18" t="s">
        <v>20</v>
      </c>
      <c r="E3" s="18" t="s">
        <v>21</v>
      </c>
      <c r="F3" s="20" t="s">
        <v>57</v>
      </c>
      <c r="I3" s="22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19" s="21" customFormat="1" ht="27.75" customHeight="1">
      <c r="A4" s="18" t="s">
        <v>22</v>
      </c>
      <c r="B4" s="18" t="s">
        <v>23</v>
      </c>
      <c r="C4" s="18" t="s">
        <v>24</v>
      </c>
      <c r="D4" s="18" t="s">
        <v>58</v>
      </c>
      <c r="E4" s="18" t="s">
        <v>25</v>
      </c>
      <c r="F4" s="24" t="s">
        <v>59</v>
      </c>
      <c r="I4" s="25"/>
      <c r="J4" s="25"/>
      <c r="K4" s="59"/>
      <c r="L4" s="59"/>
      <c r="M4" s="59"/>
      <c r="N4" s="59"/>
      <c r="O4" s="59"/>
      <c r="P4" s="59"/>
      <c r="Q4" s="25"/>
      <c r="R4" s="59"/>
      <c r="S4" s="59"/>
    </row>
    <row r="5" spans="1:19" s="21" customFormat="1" ht="29.25" customHeight="1">
      <c r="A5" s="18" t="s">
        <v>26</v>
      </c>
      <c r="B5" s="62" t="s">
        <v>60</v>
      </c>
      <c r="C5" s="62"/>
      <c r="D5" s="62"/>
      <c r="E5" s="62"/>
      <c r="F5" s="62"/>
      <c r="I5" s="25"/>
      <c r="J5" s="63"/>
      <c r="K5" s="63"/>
      <c r="L5" s="59"/>
      <c r="M5" s="59"/>
      <c r="N5" s="59"/>
      <c r="O5" s="59"/>
      <c r="P5" s="59"/>
      <c r="Q5" s="59"/>
      <c r="R5" s="59"/>
      <c r="S5" s="25"/>
    </row>
    <row r="6" spans="1:19" s="21" customFormat="1" ht="31.5" customHeight="1">
      <c r="A6" s="18" t="s">
        <v>27</v>
      </c>
      <c r="B6" s="64" t="s">
        <v>61</v>
      </c>
      <c r="C6" s="57"/>
      <c r="D6" s="57"/>
      <c r="E6" s="57"/>
      <c r="F6" s="65"/>
      <c r="I6" s="25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19" s="21" customFormat="1" ht="35.25" customHeight="1">
      <c r="A7" s="18" t="s">
        <v>28</v>
      </c>
      <c r="B7" s="62" t="s">
        <v>62</v>
      </c>
      <c r="C7" s="62"/>
      <c r="D7" s="18" t="s">
        <v>29</v>
      </c>
      <c r="E7" s="62" t="s">
        <v>63</v>
      </c>
      <c r="F7" s="62"/>
      <c r="I7" s="25"/>
      <c r="J7" s="63"/>
      <c r="K7" s="63"/>
      <c r="L7" s="63"/>
      <c r="M7" s="63"/>
      <c r="N7" s="63"/>
      <c r="O7" s="63"/>
      <c r="P7" s="63"/>
      <c r="Q7" s="63"/>
      <c r="R7" s="63"/>
      <c r="S7" s="63"/>
    </row>
    <row r="8" spans="1:19" s="21" customFormat="1" ht="35.25" customHeight="1">
      <c r="A8" s="18" t="s">
        <v>30</v>
      </c>
      <c r="B8" s="62" t="s">
        <v>64</v>
      </c>
      <c r="C8" s="62"/>
      <c r="D8" s="18" t="s">
        <v>31</v>
      </c>
      <c r="E8" s="62" t="s">
        <v>65</v>
      </c>
      <c r="F8" s="62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</row>
    <row r="9" spans="1:19" s="21" customFormat="1" ht="35.25" customHeight="1">
      <c r="A9" s="18" t="s">
        <v>32</v>
      </c>
      <c r="B9" s="62" t="s">
        <v>66</v>
      </c>
      <c r="C9" s="62"/>
      <c r="D9" s="18" t="s">
        <v>33</v>
      </c>
      <c r="E9" s="62" t="s">
        <v>67</v>
      </c>
      <c r="F9" s="62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19" s="21" customFormat="1" ht="63.75" customHeight="1">
      <c r="A10" s="18" t="s">
        <v>34</v>
      </c>
      <c r="B10" s="62" t="s">
        <v>68</v>
      </c>
      <c r="C10" s="62"/>
      <c r="D10" s="18" t="s">
        <v>35</v>
      </c>
      <c r="E10" s="62" t="s">
        <v>69</v>
      </c>
      <c r="F10" s="62"/>
      <c r="I10" s="25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19" s="21" customFormat="1" ht="79.5" customHeight="1">
      <c r="A11" s="18" t="s">
        <v>36</v>
      </c>
      <c r="B11" s="56" t="s">
        <v>92</v>
      </c>
      <c r="C11" s="57"/>
      <c r="D11" s="57"/>
      <c r="E11" s="57"/>
      <c r="F11" s="58"/>
      <c r="I11" s="25"/>
      <c r="J11" s="63"/>
      <c r="K11" s="63"/>
      <c r="L11" s="63"/>
      <c r="M11" s="59"/>
      <c r="N11" s="59"/>
      <c r="O11" s="59"/>
      <c r="P11" s="59"/>
      <c r="Q11" s="63"/>
      <c r="R11" s="63"/>
      <c r="S11" s="63"/>
    </row>
    <row r="12" spans="1:19" s="21" customFormat="1" ht="70.5" customHeight="1">
      <c r="A12" s="18" t="s">
        <v>37</v>
      </c>
      <c r="B12" s="56" t="s">
        <v>93</v>
      </c>
      <c r="C12" s="57"/>
      <c r="D12" s="57"/>
      <c r="E12" s="57"/>
      <c r="F12" s="58"/>
      <c r="I12" s="25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19" s="21" customFormat="1" ht="52.5" customHeight="1">
      <c r="A13" s="18" t="s">
        <v>38</v>
      </c>
      <c r="B13" s="56" t="s">
        <v>94</v>
      </c>
      <c r="C13" s="57"/>
      <c r="D13" s="57"/>
      <c r="E13" s="57"/>
      <c r="F13" s="58"/>
      <c r="I13" s="25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19" s="21" customFormat="1" ht="21.75" customHeight="1">
      <c r="A14" s="18" t="s">
        <v>39</v>
      </c>
      <c r="B14" s="62" t="s">
        <v>95</v>
      </c>
      <c r="C14" s="62"/>
      <c r="D14" s="62"/>
      <c r="E14" s="62"/>
      <c r="F14" s="62"/>
      <c r="I14" s="25"/>
      <c r="J14" s="59"/>
      <c r="K14" s="59"/>
      <c r="L14" s="59"/>
      <c r="M14" s="59"/>
      <c r="N14" s="59"/>
      <c r="O14" s="59"/>
      <c r="P14" s="59"/>
      <c r="Q14" s="59"/>
      <c r="R14" s="59"/>
      <c r="S14" s="59"/>
    </row>
    <row r="15" spans="1:19" s="21" customFormat="1" ht="86.25" customHeight="1">
      <c r="A15" s="18" t="s">
        <v>40</v>
      </c>
      <c r="B15" s="56" t="s">
        <v>96</v>
      </c>
      <c r="C15" s="57"/>
      <c r="D15" s="57"/>
      <c r="E15" s="57"/>
      <c r="F15" s="58"/>
      <c r="I15" s="25"/>
      <c r="J15" s="59"/>
      <c r="K15" s="59"/>
      <c r="L15" s="59"/>
      <c r="M15" s="59"/>
      <c r="N15" s="59"/>
      <c r="O15" s="59"/>
      <c r="P15" s="59"/>
      <c r="Q15" s="59"/>
      <c r="R15" s="59"/>
      <c r="S15" s="59"/>
    </row>
    <row r="16" spans="1:19" ht="15">
      <c r="A16" s="60"/>
      <c r="B16" s="60"/>
      <c r="C16" s="60"/>
      <c r="D16" s="60"/>
      <c r="E16" s="60"/>
      <c r="F16" s="60"/>
      <c r="I16" s="26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 ht="15.75">
      <c r="A17" s="27"/>
      <c r="B17" s="27"/>
      <c r="C17" s="27"/>
      <c r="D17" s="27"/>
      <c r="E17" s="27"/>
      <c r="F17" s="27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9:19" ht="15">
      <c r="I18" s="29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spans="9:19" ht="15"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</sheetData>
  <mergeCells count="46">
    <mergeCell ref="A1:F1"/>
    <mergeCell ref="A2:B2"/>
    <mergeCell ref="A3:B3"/>
    <mergeCell ref="K4:N4"/>
    <mergeCell ref="O4:P4"/>
    <mergeCell ref="R4:S4"/>
    <mergeCell ref="B5:F5"/>
    <mergeCell ref="J5:K5"/>
    <mergeCell ref="L5:M5"/>
    <mergeCell ref="N5:O5"/>
    <mergeCell ref="P5:R5"/>
    <mergeCell ref="B6:F6"/>
    <mergeCell ref="J6:S6"/>
    <mergeCell ref="B7:C7"/>
    <mergeCell ref="E7:F7"/>
    <mergeCell ref="J7:S7"/>
    <mergeCell ref="M8:P8"/>
    <mergeCell ref="Q8:S9"/>
    <mergeCell ref="B9:C9"/>
    <mergeCell ref="E9:F9"/>
    <mergeCell ref="M9:P9"/>
    <mergeCell ref="B8:C8"/>
    <mergeCell ref="E8:F8"/>
    <mergeCell ref="I8:I9"/>
    <mergeCell ref="J8:L9"/>
    <mergeCell ref="Q10:S10"/>
    <mergeCell ref="B11:F11"/>
    <mergeCell ref="J11:L11"/>
    <mergeCell ref="M11:P11"/>
    <mergeCell ref="Q11:S11"/>
    <mergeCell ref="B10:C10"/>
    <mergeCell ref="E10:F10"/>
    <mergeCell ref="J10:L10"/>
    <mergeCell ref="M10:P10"/>
    <mergeCell ref="B12:F12"/>
    <mergeCell ref="J12:L12"/>
    <mergeCell ref="M12:P12"/>
    <mergeCell ref="Q12:S12"/>
    <mergeCell ref="B13:F13"/>
    <mergeCell ref="J13:S13"/>
    <mergeCell ref="B14:F14"/>
    <mergeCell ref="J14:S14"/>
    <mergeCell ref="B15:F15"/>
    <mergeCell ref="J15:S15"/>
    <mergeCell ref="A16:F16"/>
    <mergeCell ref="J16:S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O21"/>
  <sheetViews>
    <sheetView view="pageBreakPreview" zoomScale="85" zoomScaleSheetLayoutView="85" workbookViewId="0" topLeftCell="A14">
      <selection activeCell="F11" sqref="F11"/>
    </sheetView>
  </sheetViews>
  <sheetFormatPr defaultColWidth="0" defaultRowHeight="14.25"/>
  <cols>
    <col min="1" max="1" width="5.75390625" style="30" customWidth="1"/>
    <col min="2" max="2" width="16.25390625" style="30" customWidth="1"/>
    <col min="3" max="3" width="8.625" style="30" customWidth="1"/>
    <col min="4" max="4" width="15.50390625" style="46" customWidth="1"/>
    <col min="5" max="5" width="15.50390625" style="47" customWidth="1"/>
    <col min="6" max="6" width="15.50390625" style="48" customWidth="1"/>
    <col min="7" max="7" width="0.2421875" style="30" customWidth="1"/>
    <col min="8" max="8" width="18.875" style="30" hidden="1" customWidth="1"/>
    <col min="9" max="9" width="9.625" style="30" hidden="1" customWidth="1"/>
    <col min="10" max="10" width="9.00390625" style="30" hidden="1" customWidth="1"/>
    <col min="11" max="11" width="9.375" style="30" hidden="1" customWidth="1"/>
    <col min="12" max="143" width="0" style="30" hidden="1" customWidth="1"/>
    <col min="144" max="16384" width="0" style="45" hidden="1" customWidth="1"/>
  </cols>
  <sheetData>
    <row r="1" spans="1:145" s="31" customFormat="1" ht="27.75" customHeight="1">
      <c r="A1" s="68" t="s">
        <v>41</v>
      </c>
      <c r="B1" s="68"/>
      <c r="C1" s="68"/>
      <c r="D1" s="69"/>
      <c r="E1" s="69"/>
      <c r="F1" s="7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</row>
    <row r="2" spans="1:145" s="31" customFormat="1" ht="26.25" customHeight="1">
      <c r="A2" s="71" t="s">
        <v>42</v>
      </c>
      <c r="B2" s="71"/>
      <c r="C2" s="71"/>
      <c r="D2" s="72"/>
      <c r="E2" s="72"/>
      <c r="F2" s="7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</row>
    <row r="3" spans="1:145" s="38" customFormat="1" ht="25.5" customHeight="1">
      <c r="A3" s="18" t="s">
        <v>43</v>
      </c>
      <c r="B3" s="18" t="s">
        <v>44</v>
      </c>
      <c r="C3" s="18" t="s">
        <v>45</v>
      </c>
      <c r="D3" s="32" t="s">
        <v>46</v>
      </c>
      <c r="E3" s="33" t="s">
        <v>47</v>
      </c>
      <c r="F3" s="34" t="s">
        <v>48</v>
      </c>
      <c r="G3" s="35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7"/>
      <c r="EO3" s="37"/>
    </row>
    <row r="4" spans="1:145" s="31" customFormat="1" ht="25.5" customHeight="1">
      <c r="A4" s="39">
        <v>1</v>
      </c>
      <c r="B4" s="2" t="s">
        <v>49</v>
      </c>
      <c r="C4" s="2" t="s">
        <v>50</v>
      </c>
      <c r="D4" s="40">
        <v>79282.7</v>
      </c>
      <c r="E4" s="40">
        <f>D4/27229.01*100</f>
        <v>291.1699690881159</v>
      </c>
      <c r="F4" s="41">
        <v>80</v>
      </c>
      <c r="G4" s="42"/>
      <c r="H4" s="30"/>
      <c r="I4" s="30"/>
      <c r="J4" s="30">
        <v>12815.71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</row>
    <row r="5" spans="1:145" s="31" customFormat="1" ht="25.5" customHeight="1">
      <c r="A5" s="39">
        <v>2</v>
      </c>
      <c r="B5" s="2" t="s">
        <v>51</v>
      </c>
      <c r="C5" s="2" t="s">
        <v>50</v>
      </c>
      <c r="D5" s="40">
        <v>32190.03</v>
      </c>
      <c r="E5" s="40">
        <f aca="true" t="shared" si="0" ref="E5:E21">D5/27229.01*100</f>
        <v>118.21961209753862</v>
      </c>
      <c r="F5" s="41">
        <v>92</v>
      </c>
      <c r="G5" s="42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</row>
    <row r="6" spans="1:145" s="31" customFormat="1" ht="25.5" customHeight="1">
      <c r="A6" s="39">
        <v>3</v>
      </c>
      <c r="B6" s="2" t="s">
        <v>52</v>
      </c>
      <c r="C6" s="2" t="s">
        <v>50</v>
      </c>
      <c r="D6" s="40">
        <v>21250.07</v>
      </c>
      <c r="E6" s="40">
        <f t="shared" si="0"/>
        <v>78.04202209334824</v>
      </c>
      <c r="F6" s="41">
        <v>80</v>
      </c>
      <c r="G6" s="42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</row>
    <row r="7" spans="1:145" s="31" customFormat="1" ht="25.5" customHeight="1">
      <c r="A7" s="39">
        <v>4</v>
      </c>
      <c r="B7" s="43" t="s">
        <v>53</v>
      </c>
      <c r="C7" s="44" t="s">
        <v>54</v>
      </c>
      <c r="D7" s="40">
        <v>1812.69</v>
      </c>
      <c r="E7" s="40">
        <f t="shared" si="0"/>
        <v>6.657201271731878</v>
      </c>
      <c r="F7" s="41">
        <v>3158</v>
      </c>
      <c r="G7" s="42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</row>
    <row r="8" spans="1:145" s="31" customFormat="1" ht="25.5" customHeight="1">
      <c r="A8" s="39">
        <v>6</v>
      </c>
      <c r="B8" s="43" t="s">
        <v>55</v>
      </c>
      <c r="C8" s="44" t="s">
        <v>75</v>
      </c>
      <c r="D8" s="40">
        <v>108.74</v>
      </c>
      <c r="E8" s="40">
        <f t="shared" si="0"/>
        <v>0.3993534836558509</v>
      </c>
      <c r="F8" s="41">
        <v>8355</v>
      </c>
      <c r="G8" s="42"/>
      <c r="H8" s="30"/>
      <c r="I8" s="30"/>
      <c r="J8" s="30"/>
      <c r="K8" s="30">
        <v>13967.85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</row>
    <row r="9" spans="1:145" s="31" customFormat="1" ht="25.5" customHeight="1">
      <c r="A9" s="39">
        <v>7</v>
      </c>
      <c r="B9" s="49" t="s">
        <v>76</v>
      </c>
      <c r="C9" s="49" t="s">
        <v>54</v>
      </c>
      <c r="D9" s="50">
        <v>2558.49</v>
      </c>
      <c r="E9" s="40">
        <f t="shared" si="0"/>
        <v>9.396191782220505</v>
      </c>
      <c r="F9" s="50">
        <f>717010.54/D9</f>
        <v>280.24754445004675</v>
      </c>
      <c r="G9" s="42"/>
      <c r="H9" s="30"/>
      <c r="I9" s="30"/>
      <c r="J9" s="30"/>
      <c r="K9" s="30">
        <v>13971.85</v>
      </c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</row>
    <row r="10" spans="1:145" s="31" customFormat="1" ht="25.5" customHeight="1">
      <c r="A10" s="39">
        <v>8</v>
      </c>
      <c r="B10" s="49" t="s">
        <v>77</v>
      </c>
      <c r="C10" s="49" t="s">
        <v>89</v>
      </c>
      <c r="D10" s="50">
        <v>12260.25</v>
      </c>
      <c r="E10" s="40">
        <f t="shared" si="0"/>
        <v>45.02642585977236</v>
      </c>
      <c r="F10" s="50">
        <f>4079593.16/D10</f>
        <v>332.7495899349524</v>
      </c>
      <c r="G10" s="42"/>
      <c r="H10" s="30"/>
      <c r="I10" s="30"/>
      <c r="J10" s="30"/>
      <c r="K10" s="30">
        <v>13972.85</v>
      </c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</row>
    <row r="11" spans="1:6" ht="25.5" customHeight="1">
      <c r="A11" s="39">
        <v>9</v>
      </c>
      <c r="B11" s="49" t="s">
        <v>78</v>
      </c>
      <c r="C11" s="49" t="s">
        <v>89</v>
      </c>
      <c r="D11" s="50">
        <v>427.35</v>
      </c>
      <c r="E11" s="40">
        <f t="shared" si="0"/>
        <v>1.5694658013640599</v>
      </c>
      <c r="F11" s="50">
        <f>938190.41/D11</f>
        <v>2195.367754767755</v>
      </c>
    </row>
    <row r="12" spans="1:6" ht="25.5" customHeight="1">
      <c r="A12" s="39">
        <v>10</v>
      </c>
      <c r="B12" s="49" t="s">
        <v>79</v>
      </c>
      <c r="C12" s="49" t="s">
        <v>90</v>
      </c>
      <c r="D12" s="50">
        <v>15904.61187</v>
      </c>
      <c r="E12" s="40">
        <f t="shared" si="0"/>
        <v>58.41054033914565</v>
      </c>
      <c r="F12" s="50">
        <f>241750.1/D12</f>
        <v>15.199999973341066</v>
      </c>
    </row>
    <row r="13" spans="1:6" ht="25.5" customHeight="1">
      <c r="A13" s="39">
        <v>11</v>
      </c>
      <c r="B13" s="49" t="s">
        <v>80</v>
      </c>
      <c r="C13" s="49" t="s">
        <v>90</v>
      </c>
      <c r="D13" s="50">
        <v>131469.2248</v>
      </c>
      <c r="E13" s="40">
        <f t="shared" si="0"/>
        <v>482.8277811055194</v>
      </c>
      <c r="F13" s="50">
        <f>298008.98/D13</f>
        <v>2.2667584786732538</v>
      </c>
    </row>
    <row r="14" spans="1:6" ht="25.5" customHeight="1">
      <c r="A14" s="39">
        <v>12</v>
      </c>
      <c r="B14" s="49" t="s">
        <v>81</v>
      </c>
      <c r="C14" s="49" t="s">
        <v>90</v>
      </c>
      <c r="D14" s="50">
        <v>48046.78576</v>
      </c>
      <c r="E14" s="40">
        <f t="shared" si="0"/>
        <v>176.45439830533684</v>
      </c>
      <c r="F14" s="50">
        <f>196940.48/D14</f>
        <v>4.098931424544059</v>
      </c>
    </row>
    <row r="15" spans="1:6" ht="25.5" customHeight="1">
      <c r="A15" s="39">
        <v>13</v>
      </c>
      <c r="B15" s="49" t="s">
        <v>82</v>
      </c>
      <c r="C15" s="49" t="s">
        <v>90</v>
      </c>
      <c r="D15" s="50">
        <v>61497.788</v>
      </c>
      <c r="E15" s="40">
        <f t="shared" si="0"/>
        <v>225.85392564768242</v>
      </c>
      <c r="F15" s="50">
        <f>229897.47/D15</f>
        <v>3.7383047013008013</v>
      </c>
    </row>
    <row r="16" spans="1:6" ht="25.5" customHeight="1">
      <c r="A16" s="39">
        <v>14</v>
      </c>
      <c r="B16" s="49" t="s">
        <v>83</v>
      </c>
      <c r="C16" s="49" t="s">
        <v>90</v>
      </c>
      <c r="D16" s="50">
        <v>37957.955</v>
      </c>
      <c r="E16" s="40">
        <f t="shared" si="0"/>
        <v>139.40262609621138</v>
      </c>
      <c r="F16" s="50">
        <f>56259.31/D16</f>
        <v>1.4821480767338493</v>
      </c>
    </row>
    <row r="17" spans="1:6" ht="25.5" customHeight="1">
      <c r="A17" s="39">
        <v>15</v>
      </c>
      <c r="B17" s="49" t="s">
        <v>84</v>
      </c>
      <c r="C17" s="49" t="s">
        <v>90</v>
      </c>
      <c r="D17" s="50">
        <v>10214.9736</v>
      </c>
      <c r="E17" s="40">
        <f t="shared" si="0"/>
        <v>37.51503855630447</v>
      </c>
      <c r="F17" s="50">
        <f>68458.51/D17</f>
        <v>6.701780413803517</v>
      </c>
    </row>
    <row r="18" spans="1:6" ht="25.5" customHeight="1">
      <c r="A18" s="39">
        <v>16</v>
      </c>
      <c r="B18" s="49" t="s">
        <v>85</v>
      </c>
      <c r="C18" s="49" t="s">
        <v>91</v>
      </c>
      <c r="D18" s="50">
        <v>422.96184</v>
      </c>
      <c r="E18" s="40">
        <f t="shared" si="0"/>
        <v>1.553350048349169</v>
      </c>
      <c r="F18" s="49">
        <v>99.93</v>
      </c>
    </row>
    <row r="19" spans="1:6" ht="25.5" customHeight="1">
      <c r="A19" s="39">
        <v>17</v>
      </c>
      <c r="B19" s="49" t="s">
        <v>86</v>
      </c>
      <c r="C19" s="49" t="s">
        <v>91</v>
      </c>
      <c r="D19" s="50">
        <v>414.37911</v>
      </c>
      <c r="E19" s="40">
        <f t="shared" si="0"/>
        <v>1.5218295119800538</v>
      </c>
      <c r="F19" s="49">
        <v>471.85</v>
      </c>
    </row>
    <row r="20" spans="1:6" ht="25.5" customHeight="1">
      <c r="A20" s="39">
        <v>18</v>
      </c>
      <c r="B20" s="49" t="s">
        <v>87</v>
      </c>
      <c r="C20" s="49" t="s">
        <v>91</v>
      </c>
      <c r="D20" s="50">
        <v>256.00766</v>
      </c>
      <c r="E20" s="40">
        <f t="shared" si="0"/>
        <v>0.9402018655838019</v>
      </c>
      <c r="F20" s="49">
        <v>333.01</v>
      </c>
    </row>
    <row r="21" spans="1:6" ht="25.5" customHeight="1">
      <c r="A21" s="39">
        <v>19</v>
      </c>
      <c r="B21" s="49" t="s">
        <v>88</v>
      </c>
      <c r="C21" s="49" t="s">
        <v>91</v>
      </c>
      <c r="D21" s="50">
        <v>225.20899</v>
      </c>
      <c r="E21" s="40">
        <f t="shared" si="0"/>
        <v>0.8270920977295907</v>
      </c>
      <c r="F21" s="49">
        <v>133.58</v>
      </c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2017-01-19T06:08:39Z</cp:lastPrinted>
  <dcterms:created xsi:type="dcterms:W3CDTF">2016-12-23T02:22:30Z</dcterms:created>
  <dcterms:modified xsi:type="dcterms:W3CDTF">2017-01-19T06:09:35Z</dcterms:modified>
  <cp:category/>
  <cp:version/>
  <cp:contentType/>
  <cp:contentStatus/>
</cp:coreProperties>
</file>